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30" windowWidth="18840" windowHeight="8115"/>
  </bookViews>
  <sheets>
    <sheet name="Titel" sheetId="16" r:id="rId1"/>
    <sheet name="Einführung" sheetId="17" r:id="rId2"/>
    <sheet name="Stromerzeugungskosten_Vergleich" sheetId="8" r:id="rId3"/>
    <sheet name="Sensitivitätsbetrachtung" sheetId="15" r:id="rId4"/>
    <sheet name="Parameter fossile KW" sheetId="7" r:id="rId5"/>
    <sheet name="Parameter Wind&amp;Solar" sheetId="9" r:id="rId6"/>
    <sheet name="Annahmen Brennstoff&amp;CO2" sheetId="11" r:id="rId7"/>
    <sheet name="LCOE-Formel" sheetId="6" r:id="rId8"/>
    <sheet name="Hintergrund_Auslastung fossile" sheetId="12" r:id="rId9"/>
  </sheets>
  <definedNames>
    <definedName name="_q33" hidden="1">{"'Verkehr-Personen'!$A$5:$J$26"}</definedName>
    <definedName name="_q34" hidden="1">{"'Verkehr-Personen'!$A$5:$J$26"}</definedName>
    <definedName name="_r" hidden="1">{"'Verkehr-Personen'!$A$5:$J$26"}</definedName>
    <definedName name="_r6r6" hidden="1">{"'Verkehr-Personen'!$A$5:$J$26"}</definedName>
    <definedName name="a" hidden="1">{"'Verkehr-Personen'!$A$5:$J$26"}</definedName>
    <definedName name="aaaa" hidden="1">{"'Verkehr-Personen'!$A$5:$J$26"}</definedName>
    <definedName name="ääääääää" hidden="1">{"'Verkehr-Personen'!$A$5:$J$26"}</definedName>
    <definedName name="aaaaaabb" hidden="1">{"'Verkehr-Personen'!$A$5:$J$26"}</definedName>
    <definedName name="aaws" hidden="1">{"'Verkehr-Personen'!$A$5:$J$26"}</definedName>
    <definedName name="abc" hidden="1">{"'Verkehr-Personen'!$A$5:$J$26"}</definedName>
    <definedName name="abssoll" hidden="1">{"'Verkehr-Personen'!$A$5:$J$26"}</definedName>
    <definedName name="achtele" hidden="1">{"'Verkehr-Personen'!$A$5:$J$26"}</definedName>
    <definedName name="aeffle" hidden="1">{"'Verkehr-Personen'!$A$5:$J$26"}</definedName>
    <definedName name="aejrpfyk" hidden="1">{"'Verkehr-Personen'!$A$5:$J$26"}</definedName>
    <definedName name="akaiserkoenig" hidden="1">{"'Verkehr-Personen'!$A$5:$J$26"}</definedName>
    <definedName name="alexander" hidden="1">{"'Verkehr-Personen'!$A$5:$J$26"}</definedName>
    <definedName name="allesgestreift" hidden="1">{"'Verkehr-Personen'!$A$5:$J$26"}</definedName>
    <definedName name="alpen" hidden="1">{"'Verkehr-Personen'!$A$5:$J$26"}</definedName>
    <definedName name="alpenle" hidden="1">{"'Verkehr-Personen'!$A$5:$J$26"}</definedName>
    <definedName name="alple" hidden="1">{"'Verkehr-Personen'!$A$5:$J$26"}</definedName>
    <definedName name="amadeus" hidden="1">{"'Verkehr-Personen'!$A$5:$J$26"}</definedName>
    <definedName name="amdicksten" hidden="1">{"'Verkehr-Personen'!$A$5:$J$26"}</definedName>
    <definedName name="Anne" hidden="1">{"'Verkehr-Personen'!$A$5:$J$26"}</definedName>
    <definedName name="annemarie" hidden="1">{"'Verkehr-Personen'!$A$5:$J$26"}</definedName>
    <definedName name="Anti" hidden="1">{"'Verkehr-Personen'!$A$5:$J$26"}</definedName>
    <definedName name="Anton" hidden="1">{"'Verkehr-Personen'!$A$5:$J$26"}</definedName>
    <definedName name="anzug" hidden="1">{"'Verkehr-Personen'!$A$5:$J$26"}</definedName>
    <definedName name="ardnerle" hidden="1">{"'Verkehr-Personen'!$A$5:$J$26"}</definedName>
    <definedName name="arsch" hidden="1">{"'Verkehr-Personen'!$A$5:$J$26"}</definedName>
    <definedName name="asang" hidden="1">{"'Verkehr-Personen'!$A$5:$J$26"}</definedName>
    <definedName name="asdwae" hidden="1">{"'Verkehr-Personen'!$A$5:$J$26"}</definedName>
    <definedName name="assd" hidden="1">{"'Verkehr-Personen'!$A$5:$J$26"}</definedName>
    <definedName name="aubtob" hidden="1">{"'Verkehr-Personen'!$A$5:$J$26"}</definedName>
    <definedName name="aues" hidden="1">{"'Verkehr-Personen'!$A$5:$J$26"}</definedName>
    <definedName name="Auto" hidden="1">{"'Verkehr-Personen'!$A$5:$J$26"}</definedName>
    <definedName name="autob" hidden="1">{"'Verkehr-Personen'!$A$5:$J$26"}</definedName>
    <definedName name="awer" hidden="1">{"'Verkehr-Personen'!$A$5:$J$26"}</definedName>
    <definedName name="awesdf" hidden="1">{"'Verkehr-Personen'!$A$5:$J$26"}</definedName>
    <definedName name="aylk" hidden="1">{"'Verkehr-Personen'!$A$5:$J$26"}</definedName>
    <definedName name="aysdxcb" hidden="1">{"'Verkehr-Personen'!$A$5:$J$26"}</definedName>
    <definedName name="babi" hidden="1">{"'Verkehr-Personen'!$A$5:$J$26"}</definedName>
    <definedName name="babiliele" hidden="1">{"'Verkehr-Personen'!$A$5:$J$26"}</definedName>
    <definedName name="bachle" hidden="1">{"'Verkehr-Personen'!$A$5:$J$26"}</definedName>
    <definedName name="bahnkard" hidden="1">{"'Verkehr-Personen'!$A$5:$J$26"}</definedName>
    <definedName name="bahnkrateeeen" hidden="1">{"'Verkehr-Personen'!$A$5:$J$26"}</definedName>
    <definedName name="bearbeiten" hidden="1">{"'Verkehr-Personen'!$A$5:$J$26"}</definedName>
    <definedName name="behalten" hidden="1">{"'Verkehr-Personen'!$A$5:$J$26"}</definedName>
    <definedName name="beierle" hidden="1">{"'Verkehr-Personen'!$A$5:$J$26"}</definedName>
    <definedName name="bekommendndnd" hidden="1">{"'Verkehr-Personen'!$A$5:$J$26"}</definedName>
    <definedName name="beleibt" hidden="1">{"'Verkehr-Personen'!$A$5:$J$26"}</definedName>
    <definedName name="belibt" hidden="1">{"'Verkehr-Personen'!$A$5:$J$26"}</definedName>
    <definedName name="benz" hidden="1">{"'Verkehr-Personen'!$A$5:$J$26"}</definedName>
    <definedName name="Bernd" hidden="1">{"'Verkehr-Personen'!$A$5:$J$26"}</definedName>
    <definedName name="bettle" hidden="1">{"'Verkehr-Personen'!$A$5:$J$26"}</definedName>
    <definedName name="bettt" hidden="1">{"'Verkehr-Personen'!$A$5:$J$26"}</definedName>
    <definedName name="birbitkommt" hidden="1">{"'Verkehr-Personen'!$A$5:$J$26"}</definedName>
    <definedName name="birger" hidden="1">{"'Verkehr-Personen'!$A$5:$J$26"}</definedName>
    <definedName name="birgerle" hidden="1">{"'Verkehr-Personen'!$A$5:$J$26"}</definedName>
    <definedName name="birgitkommt" hidden="1">{"'Verkehr-Personen'!$A$5:$J$26"}</definedName>
    <definedName name="bismarck" hidden="1">{"'Verkehr-Personen'!$A$5:$J$26"}</definedName>
    <definedName name="blaettle" hidden="1">{"'Verkehr-Personen'!$A$5:$J$26"}</definedName>
    <definedName name="blaettlelein" hidden="1">{"'Verkehr-Personen'!$A$5:$J$26"}</definedName>
    <definedName name="blattt" hidden="1">{"'Verkehr-Personen'!$A$5:$J$26"}</definedName>
    <definedName name="blattttttttt" hidden="1">{"'Verkehr-Personen'!$A$5:$J$26"}</definedName>
    <definedName name="blauaeugig" hidden="1">{"'Verkehr-Personen'!$A$5:$J$26"}</definedName>
    <definedName name="blaueaugen" hidden="1">{"'Verkehr-Personen'!$A$5:$J$26"}</definedName>
    <definedName name="blaueswunder" hidden="1">{"'Verkehr-Personen'!$A$5:$J$26"}</definedName>
    <definedName name="blederfilm" hidden="1">{"'Verkehr-Personen'!$A$5:$J$26"}</definedName>
    <definedName name="bloed" hidden="1">{"'Verkehr-Personen'!$A$5:$J$26"}</definedName>
    <definedName name="bloedeleut" hidden="1">{"'Verkehr-Personen'!$A$5:$J$26"}</definedName>
    <definedName name="blondehaare" hidden="1">{"'Verkehr-Personen'!$A$5:$J$26"}</definedName>
    <definedName name="blueht" hidden="1">{"'Verkehr-Personen'!$A$5:$J$26"}</definedName>
    <definedName name="bluesele" hidden="1">{"'Verkehr-Personen'!$A$5:$J$26"}</definedName>
    <definedName name="blume" hidden="1">{"'Verkehr-Personen'!$A$5:$J$26"}</definedName>
    <definedName name="blumenkohl" hidden="1">{"'Verkehr-Personen'!$A$5:$J$26"}</definedName>
    <definedName name="bluse" hidden="1">{"'Verkehr-Personen'!$A$5:$J$26"}</definedName>
    <definedName name="blutwurst" hidden="1">{"'Verkehr-Personen'!$A$5:$J$26"}</definedName>
    <definedName name="blutwurstleinilein" hidden="1">{"'Verkehr-Personen'!$A$5:$J$26"}</definedName>
    <definedName name="blutwurtst" hidden="1">{"'Verkehr-Personen'!$A$5:$J$26"}</definedName>
    <definedName name="boenisch" hidden="1">{"'Verkehr-Personen'!$A$5:$J$26"}</definedName>
    <definedName name="braun" hidden="1">{"'Verkehr-Personen'!$A$5:$J$26"}</definedName>
    <definedName name="braunäugig" hidden="1">{"'Verkehr-Personen'!$A$5:$J$26"}</definedName>
    <definedName name="braunschwarz" hidden="1">{"'Verkehr-Personen'!$A$5:$J$26"}</definedName>
    <definedName name="brot" hidden="1">{"'Verkehr-Personen'!$A$5:$J$26"}</definedName>
    <definedName name="Bruno" hidden="1">{"'Verkehr-Personen'!$A$5:$J$26"}</definedName>
    <definedName name="brunokommt" hidden="1">{"'Verkehr-Personen'!$A$5:$J$26"}</definedName>
    <definedName name="brunokommtbald" hidden="1">{"'Verkehr-Personen'!$A$5:$J$26"}</definedName>
    <definedName name="brunoossososoososos" hidden="1">{"'Verkehr-Personen'!$A$5:$J$26"}</definedName>
    <definedName name="brustkrebs" hidden="1">{"'Verkehr-Personen'!$A$5:$J$26"}</definedName>
    <definedName name="bsmarckle" hidden="1">{"'Verkehr-Personen'!$A$5:$J$26"}</definedName>
    <definedName name="bycicle" hidden="1">{"'Verkehr-Personen'!$A$5:$J$26"}</definedName>
    <definedName name="callas" hidden="1">{"'Verkehr-Personen'!$A$5:$J$26"}</definedName>
    <definedName name="callasle" hidden="1">{"'Verkehr-Personen'!$A$5:$J$26"}</definedName>
    <definedName name="ccccccccccccc" hidden="1">{"'Verkehr-Personen'!$A$5:$J$26"}</definedName>
    <definedName name="cccccccccccccc" hidden="1">{"'Verkehr-Personen'!$A$5:$J$26"}</definedName>
    <definedName name="chen" hidden="1">{"'Verkehr-Personen'!$A$5:$J$26"}</definedName>
    <definedName name="Chris" hidden="1">{"'Verkehr-Personen'!$A$5:$J$26"}</definedName>
    <definedName name="citroen" hidden="1">{"'Verkehr-Personen'!$A$5:$J$26"}</definedName>
    <definedName name="cola" hidden="1">{"'Verkehr-Personen'!$A$5:$J$26"}</definedName>
    <definedName name="coladdd" hidden="1">{"'Verkehr-Personen'!$A$5:$J$26"}</definedName>
    <definedName name="collalslslsls" hidden="1">{"'Verkehr-Personen'!$A$5:$J$26"}</definedName>
    <definedName name="Conny" hidden="1">{"'Verkehr-Personen'!$A$5:$J$26"}</definedName>
    <definedName name="dani" hidden="1">{"'Verkehr-Personen'!$A$5:$J$26"}</definedName>
    <definedName name="daniel" hidden="1">{"'Verkehr-Personen'!$A$5:$J$26"}</definedName>
    <definedName name="darmkrebs" hidden="1">{"'Verkehr-Personen'!$A$5:$J$26"}</definedName>
    <definedName name="dasistzumauswachsen" hidden="1">{"'Verkehr-Personen'!$A$5:$J$26"}</definedName>
    <definedName name="dasitpuppe" hidden="1">{"'Verkehr-Personen'!$A$5:$J$26"}</definedName>
    <definedName name="dddd" hidden="1">{"'Verkehr-Personen'!$A$5:$J$26"}</definedName>
    <definedName name="dddddddddddddddoof" hidden="1">{"'Verkehr-Personen'!$A$5:$J$26"}</definedName>
    <definedName name="dddddddddddddpeope" hidden="1">{"'Verkehr-Personen'!$A$5:$J$26"}</definedName>
    <definedName name="ddddrrr" hidden="1">{"'Verkehr-Personen'!$A$5:$J$26"}</definedName>
    <definedName name="dddoooooooooood" hidden="1">{"'Verkehr-Personen'!$A$5:$J$26"}</definedName>
    <definedName name="decke" hidden="1">{"'Verkehr-Personen'!$A$5:$J$26"}</definedName>
    <definedName name="deinle" hidden="1">{"'Verkehr-Personen'!$A$5:$J$26"}</definedName>
    <definedName name="deristdoffff" hidden="1">{"'Verkehr-Personen'!$A$5:$J$26"}</definedName>
    <definedName name="dfgd" hidden="1">{"'Verkehr-Personen'!$A$5:$J$26"}</definedName>
    <definedName name="dfsd" hidden="1">{"'Verkehr-Personen'!$A$5:$J$26"}</definedName>
    <definedName name="dick" hidden="1">{"'Verkehr-Personen'!$A$5:$J$26"}</definedName>
    <definedName name="dicklich" hidden="1">{"'Verkehr-Personen'!$A$5:$J$26"}</definedName>
    <definedName name="didididide" hidden="1">{"'Verkehr-Personen'!$A$5:$J$26"}</definedName>
    <definedName name="Dieter" hidden="1">{"'Verkehr-Personen'!$A$5:$J$26"}</definedName>
    <definedName name="diewohnen" hidden="1">{"'Verkehr-Personen'!$A$5:$J$26"}</definedName>
    <definedName name="doch" hidden="1">{"'Verkehr-Personen'!$A$5:$J$26"}</definedName>
    <definedName name="doddddddddddddddddddddd" hidden="1">{"'Verkehr-Personen'!$A$5:$J$26"}</definedName>
    <definedName name="dof" hidden="1">{"'Verkehr-Personen'!$A$5:$J$26"}</definedName>
    <definedName name="dofile" hidden="1">{"'Verkehr-Personen'!$A$5:$J$26"}</definedName>
    <definedName name="dofundbleod" hidden="1">{"'Verkehr-Personen'!$A$5:$J$26"}</definedName>
    <definedName name="dofunddaemlich" hidden="1">{"'Verkehr-Personen'!$A$5:$J$26"}</definedName>
    <definedName name="Dooof" hidden="1">{"'Verkehr-Personen'!$A$5:$J$26"}</definedName>
    <definedName name="dorenhecke" hidden="1">{"'Verkehr-Personen'!$A$5:$J$26"}</definedName>
    <definedName name="dpppppppppppp" hidden="1">{"'Verkehr-Personen'!$A$5:$J$26"}</definedName>
    <definedName name="drehen" hidden="1">{"'Verkehr-Personen'!$A$5:$J$26"}</definedName>
    <definedName name="drrdrtirt" hidden="1">{"'Verkehr-Personen'!$A$5:$J$26"}</definedName>
    <definedName name="drtzfgjh" hidden="1">{"'Verkehr-Personen'!$A$5:$J$26"}</definedName>
    <definedName name="dummundbloed" hidden="1">{"'Verkehr-Personen'!$A$5:$J$26"}</definedName>
    <definedName name="dunkelrot" hidden="1">{"'Verkehr-Personen'!$A$5:$J$26"}</definedName>
    <definedName name="dunkelrotbraun" hidden="1">{"'Verkehr-Personen'!$A$5:$J$26"}</definedName>
    <definedName name="dunkelrotglelb" hidden="1">{"'Verkehr-Personen'!$A$5:$J$26"}</definedName>
    <definedName name="dyx" hidden="1">{"'Verkehr-Personen'!$A$5:$J$26"}</definedName>
    <definedName name="Edith" hidden="1">{"'Verkehr-Personen'!$A$5:$J$26"}</definedName>
    <definedName name="eeeeeeeeeee" hidden="1">{"'Verkehr-Personen'!$A$5:$J$26"}</definedName>
    <definedName name="efrzfrz" hidden="1">{"'Verkehr-Personen'!$A$5:$J$26"}</definedName>
    <definedName name="egdf" hidden="1">{"'Verkehr-Personen'!$A$5:$J$26"}</definedName>
    <definedName name="egfd" hidden="1">{"'Verkehr-Personen'!$A$5:$J$26"}</definedName>
    <definedName name="einkauf" hidden="1">{"'Verkehr-Personen'!$A$5:$J$26"}</definedName>
    <definedName name="einkaufen" hidden="1">{"'Verkehr-Personen'!$A$5:$J$26"}</definedName>
    <definedName name="elsasser" hidden="1">{"'Verkehr-Personen'!$A$5:$J$26"}</definedName>
    <definedName name="embolie" hidden="1">{"'Verkehr-Personen'!$A$5:$J$26"}</definedName>
    <definedName name="enelbert" hidden="1">{"'Verkehr-Personen'!$A$5:$J$26"}</definedName>
    <definedName name="erdfb" hidden="1">{"'Verkehr-Personen'!$A$5:$J$26"}</definedName>
    <definedName name="erdfbxc" hidden="1">{"'Verkehr-Personen'!$A$5:$J$26"}</definedName>
    <definedName name="erdxc" hidden="1">{"'Verkehr-Personen'!$A$5:$J$26"}</definedName>
    <definedName name="ERG" hidden="1">{"'Verkehr-Personen'!$A$5:$J$26"}</definedName>
    <definedName name="ernte" hidden="1">{"'Verkehr-Personen'!$A$5:$J$26"}</definedName>
    <definedName name="esdf" hidden="1">{"'Verkehr-Personen'!$A$5:$J$26"}</definedName>
    <definedName name="esele" hidden="1">{"'Verkehr-Personen'!$A$5:$J$26"}</definedName>
    <definedName name="esreicht" hidden="1">{"'Verkehr-Personen'!$A$5:$J$26"}</definedName>
    <definedName name="esreichtle" hidden="1">{"'Verkehr-Personen'!$A$5:$J$26"}</definedName>
    <definedName name="esreichtwirklich" hidden="1">{"'Verkehr-Personen'!$A$5:$J$26"}</definedName>
    <definedName name="esreichtwirklichun" hidden="1">{"'Verkehr-Personen'!$A$5:$J$26"}</definedName>
    <definedName name="esreichtwirklllll" hidden="1">{"'Verkehr-Personen'!$A$5:$J$26"}</definedName>
    <definedName name="esreichwirkli" hidden="1">{"'Verkehr-Personen'!$A$5:$J$26"}</definedName>
    <definedName name="etfg" hidden="1">{"'Verkehr-Personen'!$A$5:$J$26"}</definedName>
    <definedName name="ewsd" hidden="1">{"'Verkehr-Personen'!$A$5:$J$26"}</definedName>
    <definedName name="ewsdxc" hidden="1">{"'Verkehr-Personen'!$A$5:$J$26"}</definedName>
    <definedName name="ewsgdxvc" hidden="1">{"'Verkehr-Personen'!$A$5:$J$26"}</definedName>
    <definedName name="farttten" hidden="1">{"'Verkehr-Personen'!$A$5:$J$26"}</definedName>
    <definedName name="fcg" hidden="1">{"'Verkehr-Personen'!$A$5:$J$26"}</definedName>
    <definedName name="fehlerhaft" hidden="1">{"'Verkehr-Personen'!$A$5:$J$26"}</definedName>
    <definedName name="fenster" hidden="1">{"'Verkehr-Personen'!$A$5:$J$26"}</definedName>
    <definedName name="fensterle" hidden="1">{"'Verkehr-Personen'!$A$5:$J$26"}</definedName>
    <definedName name="fernsehen" hidden="1">{"'Verkehr-Personen'!$A$5:$J$26"}</definedName>
    <definedName name="ferro" hidden="1">{"'Verkehr-Personen'!$A$5:$J$26"}</definedName>
    <definedName name="fesr" hidden="1">{"'Verkehr-Personen'!$A$5:$J$26"}</definedName>
    <definedName name="fettte" hidden="1">{"'Verkehr-Personen'!$A$5:$J$26"}</definedName>
    <definedName name="fffdf" hidden="1">{"'Verkehr-Personen'!$A$5:$J$26"}</definedName>
    <definedName name="ffffle" hidden="1">{"'Verkehr-Personen'!$A$5:$J$26"}</definedName>
    <definedName name="fliegerle" hidden="1">{"'Verkehr-Personen'!$A$5:$J$26"}</definedName>
    <definedName name="flugzeug" hidden="1">{"'Verkehr-Personen'!$A$5:$J$26"}</definedName>
    <definedName name="forst" hidden="1">{"'Verkehr-Personen'!$A$5:$J$26"}</definedName>
    <definedName name="foto" hidden="1">{"'Verkehr-Personen'!$A$5:$J$26"}</definedName>
    <definedName name="franken" hidden="1">{"'Verkehr-Personen'!$A$5:$J$26"}</definedName>
    <definedName name="Franz" hidden="1">{"'Verkehr-Personen'!$A$5:$J$26"}</definedName>
    <definedName name="franzle" hidden="1">{"'Verkehr-Personen'!$A$5:$J$26"}</definedName>
    <definedName name="fraugraefin" hidden="1">{"'Verkehr-Personen'!$A$5:$J$26"}</definedName>
    <definedName name="friederich" hidden="1">{"'Verkehr-Personen'!$A$5:$J$26"}</definedName>
    <definedName name="Fritz" hidden="1">{"'Verkehr-Personen'!$A$5:$J$26"}</definedName>
    <definedName name="fruehling" hidden="1">{"'Verkehr-Personen'!$A$5:$J$26"}</definedName>
    <definedName name="fruheherbst" hidden="1">{"'Verkehr-Personen'!$A$5:$J$26"}</definedName>
    <definedName name="fuehlen" hidden="1">{"'Verkehr-Personen'!$A$5:$J$26"}</definedName>
    <definedName name="fuesse" hidden="1">{"'Verkehr-Personen'!$A$5:$J$26"}</definedName>
    <definedName name="gabriele" hidden="1">{"'Verkehr-Personen'!$A$5:$J$26"}</definedName>
    <definedName name="gabrieleferro" hidden="1">{"'Verkehr-Personen'!$A$5:$J$26"}</definedName>
    <definedName name="garbrudldldld" hidden="1">{"'Verkehr-Personen'!$A$5:$J$26"}</definedName>
    <definedName name="garbruek" hidden="1">{"'Verkehr-Personen'!$A$5:$J$26"}</definedName>
    <definedName name="gegeloiej" hidden="1">{"'Verkehr-Personen'!$A$5:$J$26"}</definedName>
    <definedName name="gelb" hidden="1">{"'Verkehr-Personen'!$A$5:$J$26"}</definedName>
    <definedName name="gelbswusurstt" hidden="1">{"'Verkehr-Personen'!$A$5:$J$26"}</definedName>
    <definedName name="gelbwurtst" hidden="1">{"'Verkehr-Personen'!$A$5:$J$26"}</definedName>
    <definedName name="gemuetttttllelele" hidden="1">{"'Verkehr-Personen'!$A$5:$J$26"}</definedName>
    <definedName name="gemutleie" hidden="1">{"'Verkehr-Personen'!$A$5:$J$26"}</definedName>
    <definedName name="gemutlicheeeeeee" hidden="1">{"'Verkehr-Personen'!$A$5:$J$26"}</definedName>
    <definedName name="germane" hidden="1">{"'Verkehr-Personen'!$A$5:$J$26"}</definedName>
    <definedName name="germanen" hidden="1">{"'Verkehr-Personen'!$A$5:$J$26"}</definedName>
    <definedName name="gescheidle" hidden="1">{"'Verkehr-Personen'!$A$5:$J$26"}</definedName>
    <definedName name="geschichtle" hidden="1">{"'Verkehr-Personen'!$A$5:$J$26"}</definedName>
    <definedName name="gestreift" hidden="1">{"'Verkehr-Personen'!$A$5:$J$26"}</definedName>
    <definedName name="Geweiter" hidden="1">{"'Verkehr-Personen'!$A$5:$J$26"}</definedName>
    <definedName name="gewitter" hidden="1">{"'Verkehr-Personen'!$A$5:$J$26"}</definedName>
    <definedName name="gges" hidden="1">{"'Verkehr-Personen'!$A$5:$J$26"}</definedName>
    <definedName name="glems" hidden="1">{"'Verkehr-Personen'!$A$5:$J$26"}</definedName>
    <definedName name="glemsle" hidden="1">{"'Verkehr-Personen'!$A$5:$J$26"}</definedName>
    <definedName name="glockenblume" hidden="1">{"'Verkehr-Personen'!$A$5:$J$26"}</definedName>
    <definedName name="glotzen" hidden="1">{"'Verkehr-Personen'!$A$5:$J$26"}</definedName>
    <definedName name="goethe" hidden="1">{"'Verkehr-Personen'!$A$5:$J$26"}</definedName>
    <definedName name="goethele" hidden="1">{"'Verkehr-Personen'!$A$5:$J$26"}</definedName>
    <definedName name="gotthardle" hidden="1">{"'Verkehr-Personen'!$A$5:$J$26"}</definedName>
    <definedName name="graf" hidden="1">{"'Verkehr-Personen'!$A$5:$J$26"}</definedName>
    <definedName name="grafle" hidden="1">{"'Verkehr-Personen'!$A$5:$J$26"}</definedName>
    <definedName name="grauaugigig" hidden="1">{"'Verkehr-Personen'!$A$5:$J$26"}</definedName>
    <definedName name="griechen" hidden="1">{"'Verkehr-Personen'!$A$5:$J$26"}</definedName>
    <definedName name="griecheneee" hidden="1">{"'Verkehr-Personen'!$A$5:$J$26"}</definedName>
    <definedName name="griechenland" hidden="1">{"'Verkehr-Personen'!$A$5:$J$26"}</definedName>
    <definedName name="griechenlandddddddd" hidden="1">{"'Verkehr-Personen'!$A$5:$J$26"}</definedName>
    <definedName name="griechenlllsop" hidden="1">{"'Verkehr-Personen'!$A$5:$J$26"}</definedName>
    <definedName name="griechenrr" hidden="1">{"'Verkehr-Personen'!$A$5:$J$26"}</definedName>
    <definedName name="grieckk" hidden="1">{"'Verkehr-Personen'!$A$5:$J$26"}</definedName>
    <definedName name="griessss" hidden="1">{"'Verkehr-Personen'!$A$5:$J$26"}</definedName>
    <definedName name="grocjemöamd" hidden="1">{"'Verkehr-Personen'!$A$5:$J$26"}</definedName>
    <definedName name="grotagnda" hidden="1">{"'Verkehr-Personen'!$A$5:$J$26"}</definedName>
    <definedName name="gruen" hidden="1">{"'Verkehr-Personen'!$A$5:$J$26"}</definedName>
    <definedName name="gruenaegui" hidden="1">{"'Verkehr-Personen'!$A$5:$J$26"}</definedName>
    <definedName name="grunblau" hidden="1">{"'Verkehr-Personen'!$A$5:$J$26"}</definedName>
    <definedName name="gruneweiss" hidden="1">{"'Verkehr-Personen'!$A$5:$J$26"}</definedName>
    <definedName name="grungelb" hidden="1">{"'Verkehr-Personen'!$A$5:$J$26"}</definedName>
    <definedName name="gtvbjk" hidden="1">{"'Verkehr-Personen'!$A$5:$J$26"}</definedName>
    <definedName name="guetle" hidden="1">{"'Verkehr-Personen'!$A$5:$J$26"}</definedName>
    <definedName name="gut" hidden="1">{"'Verkehr-Personen'!$A$5:$J$26"}</definedName>
    <definedName name="gutle" hidden="1">{"'Verkehr-Personen'!$A$5:$J$26"}</definedName>
    <definedName name="habs" hidden="1">{"'Verkehr-Personen'!$A$5:$J$26"}</definedName>
    <definedName name="habsburg" hidden="1">{"'Verkehr-Personen'!$A$5:$J$26"}</definedName>
    <definedName name="haeberle" hidden="1">{"'Verkehr-Personen'!$A$5:$J$26"}</definedName>
    <definedName name="hanna" hidden="1">{"'Verkehr-Personen'!$A$5:$J$26"}</definedName>
    <definedName name="hannele" hidden="1">{"'Verkehr-Personen'!$A$5:$J$26"}</definedName>
    <definedName name="haufle" hidden="1">{"'Verkehr-Personen'!$A$5:$J$26"}</definedName>
    <definedName name="hausle" hidden="1">{"'Verkehr-Personen'!$A$5:$J$26"}</definedName>
    <definedName name="hausleleinielein" hidden="1">{"'Verkehr-Personen'!$A$5:$J$26"}</definedName>
    <definedName name="hautkrebs" hidden="1">{"'Verkehr-Personen'!$A$5:$J$26"}</definedName>
    <definedName name="heckenle" hidden="1">{"'Verkehr-Personen'!$A$5:$J$26"}</definedName>
    <definedName name="heia" hidden="1">{"'Verkehr-Personen'!$A$5:$J$26"}</definedName>
    <definedName name="heinrich" hidden="1">{"'Verkehr-Personen'!$A$5:$J$26"}</definedName>
    <definedName name="heldelfingen" hidden="1">{"'Verkehr-Personen'!$A$5:$J$26"}</definedName>
    <definedName name="hemmingway" hidden="1">{"'Verkehr-Personen'!$A$5:$J$26"}</definedName>
    <definedName name="herbst" hidden="1">{"'Verkehr-Personen'!$A$5:$J$26"}</definedName>
    <definedName name="herzkrebs" hidden="1">{"'Verkehr-Personen'!$A$5:$J$26"}</definedName>
    <definedName name="herzlogle" hidden="1">{"'Verkehr-Personen'!$A$5:$J$26"}</definedName>
    <definedName name="herzog" hidden="1">{"'Verkehr-Personen'!$A$5:$J$26"}</definedName>
    <definedName name="heumaden" hidden="1">{"'Verkehr-Personen'!$A$5:$J$26"}</definedName>
    <definedName name="heunenenen" hidden="1">{"'Verkehr-Personen'!$A$5:$J$26"}</definedName>
    <definedName name="hg" hidden="1">{"'Verkehr-Personen'!$A$5:$J$26"}</definedName>
    <definedName name="hhhhhhhhhhh" hidden="1">{"'Verkehr-Personen'!$A$5:$J$26"}</definedName>
    <definedName name="himmel" hidden="1">{"'Verkehr-Personen'!$A$5:$J$26"}</definedName>
    <definedName name="hintern" hidden="1">{"'Verkehr-Personen'!$A$5:$J$26"}</definedName>
    <definedName name="hirsche" hidden="1">{"'Verkehr-Personen'!$A$5:$J$26"}</definedName>
    <definedName name="hl" hidden="1">{"'Verkehr-Personen'!$A$5:$J$26"}</definedName>
    <definedName name="hocker" hidden="1">{"'Verkehr-Personen'!$A$5:$J$26"}</definedName>
    <definedName name="hoclkerll" hidden="1">{"'Verkehr-Personen'!$A$5:$J$26"}</definedName>
    <definedName name="hoeren" hidden="1">{"'Verkehr-Personen'!$A$5:$J$26"}</definedName>
    <definedName name="hohen" hidden="1">{"'Verkehr-Personen'!$A$5:$J$26"}</definedName>
    <definedName name="hohenzoll" hidden="1">{"'Verkehr-Personen'!$A$5:$J$26"}</definedName>
    <definedName name="hohenzollern" hidden="1">{"'Verkehr-Personen'!$A$5:$J$26"}</definedName>
    <definedName name="ht" hidden="1">{"'Verkehr-Personen'!$A$5:$J$26"}</definedName>
    <definedName name="HTML_CodePage" hidden="1">1252</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hidden="1">{"'Verkehr-Personen'!$A$5:$J$26"}</definedName>
    <definedName name="huehnle" hidden="1">{"'Verkehr-Personen'!$A$5:$J$26"}</definedName>
    <definedName name="huendle" hidden="1">{"'Verkehr-Personen'!$A$5:$J$26"}</definedName>
    <definedName name="humbolde" hidden="1">{"'Verkehr-Personen'!$A$5:$J$26"}</definedName>
    <definedName name="hund" hidden="1">{"'Verkehr-Personen'!$A$5:$J$26"}</definedName>
    <definedName name="hundle" hidden="1">{"'Verkehr-Personen'!$A$5:$J$26"}</definedName>
    <definedName name="hunnen" hidden="1">{"'Verkehr-Personen'!$A$5:$J$26"}</definedName>
    <definedName name="i" hidden="1">{"'Verkehr-Personen'!$A$5:$J$26"}</definedName>
    <definedName name="icheerdverrueckt" hidden="1">{"'Verkehr-Personen'!$A$5:$J$26"}</definedName>
    <definedName name="ichhabedieschnauzevoll" hidden="1">{"'Verkehr-Personen'!$A$5:$J$26"}</definedName>
    <definedName name="ichwillnichtmehr" hidden="1">{"'Verkehr-Personen'!$A$5:$J$26"}</definedName>
    <definedName name="igitt" hidden="1">{"'Verkehr-Personen'!$A$5:$J$26"}</definedName>
    <definedName name="ihrle" hidden="1">{"'Verkehr-Personen'!$A$5:$J$26"}</definedName>
    <definedName name="iii" hidden="1">{"'Verkehr-Personen'!$A$5:$J$26"}</definedName>
    <definedName name="iiihgz" hidden="1">{"'Verkehr-Personen'!$A$5:$J$26"}</definedName>
    <definedName name="iiiii" hidden="1">{"'Verkehr-Personen'!$A$5:$J$26"}</definedName>
    <definedName name="iiiiiiiiiiiiiiiiiiii" hidden="1">{"'Verkehr-Personen'!$A$5:$J$26"}</definedName>
    <definedName name="iiiiiiiiiiiiiiiiiiiiiiiiiii" hidden="1">{"'Verkehr-Personen'!$A$5:$J$26"}</definedName>
    <definedName name="ilkm" hidden="1">{"'Verkehr-Personen'!$A$5:$J$26"}</definedName>
    <definedName name="Ilse" hidden="1">{"'Verkehr-Personen'!$A$5:$J$26"}</definedName>
    <definedName name="ioutt" hidden="1">{"'Verkehr-Personen'!$A$5:$J$26"}</definedName>
    <definedName name="irhle" hidden="1">{"'Verkehr-Personen'!$A$5:$J$26"}</definedName>
    <definedName name="irm" hidden="1">{"'Verkehr-Personen'!$A$5:$J$26"}</definedName>
    <definedName name="italien" hidden="1">{"'Verkehr-Personen'!$A$5:$J$26"}</definedName>
    <definedName name="itititi" hidden="1">{"'Verkehr-Personen'!$A$5:$J$26"}</definedName>
    <definedName name="itititititi" hidden="1">{"'Verkehr-Personen'!$A$5:$J$26"}</definedName>
    <definedName name="iuzt" hidden="1">{"'Verkehr-Personen'!$A$5:$J$26"}</definedName>
    <definedName name="iuztrmnbvc" hidden="1">{"'Verkehr-Personen'!$A$5:$J$26"}</definedName>
    <definedName name="izrew" hidden="1">{"'Verkehr-Personen'!$A$5:$J$26"}</definedName>
    <definedName name="jakobus" hidden="1">{"'Verkehr-Personen'!$A$5:$J$26"}</definedName>
    <definedName name="Jantzer" hidden="1">{"'Verkehr-Personen'!$A$5:$J$26"}</definedName>
    <definedName name="jaohann" hidden="1">{"'Verkehr-Personen'!$A$5:$J$26"}</definedName>
    <definedName name="jesusle" hidden="1">{"'Verkehr-Personen'!$A$5:$J$26"}</definedName>
    <definedName name="jeztnicht" hidden="1">{"'Verkehr-Personen'!$A$5:$J$26"}</definedName>
    <definedName name="jghgkri" hidden="1">{"'Verkehr-Personen'!$A$5:$J$26"}</definedName>
    <definedName name="jghz" hidden="1">{"'Verkehr-Personen'!$A$5:$J$26"}</definedName>
    <definedName name="jjsaöjas" hidden="1">{"'Verkehr-Personen'!$A$5:$J$26"}</definedName>
    <definedName name="joachim" hidden="1">{"'Verkehr-Personen'!$A$5:$J$26"}</definedName>
    <definedName name="Joha" hidden="1">{"'Verkehr-Personen'!$A$5:$J$26"}</definedName>
    <definedName name="johanna" hidden="1">{"'Verkehr-Personen'!$A$5:$J$26"}</definedName>
    <definedName name="johannabett" hidden="1">{"'Verkehr-Personen'!$A$5:$J$26"}</definedName>
    <definedName name="johannd" hidden="1">{"'Verkehr-Personen'!$A$5:$J$26"}</definedName>
    <definedName name="johannnnnna" hidden="1">{"'Verkehr-Personen'!$A$5:$J$26"}</definedName>
    <definedName name="johnannawie" hidden="1">{"'Verkehr-Personen'!$A$5:$J$26"}</definedName>
    <definedName name="Josef" hidden="1">{"'Verkehr-Personen'!$A$5:$J$26"}</definedName>
    <definedName name="josefle" hidden="1">{"'Verkehr-Personen'!$A$5:$J$26"}</definedName>
    <definedName name="jqes" hidden="1">{"'Verkehr-Personen'!$A$5:$J$26"}</definedName>
    <definedName name="jublen" hidden="1">{"'Verkehr-Personen'!$A$5:$J$26"}</definedName>
    <definedName name="judas" hidden="1">{"'Verkehr-Personen'!$A$5:$J$26"}</definedName>
    <definedName name="Juergen" hidden="1">{"'Verkehr-Personen'!$A$5:$J$26"}</definedName>
    <definedName name="JUpp" hidden="1">{"'Verkehr-Personen'!$A$5:$J$26"}</definedName>
    <definedName name="kaetzle" hidden="1">{"'Verkehr-Personen'!$A$5:$J$26"}</definedName>
    <definedName name="kaiser" hidden="1">{"'Verkehr-Personen'!$A$5:$J$26"}</definedName>
    <definedName name="kaiserlel" hidden="1">{"'Verkehr-Personen'!$A$5:$J$26"}</definedName>
    <definedName name="kaopfab" hidden="1">{"'Verkehr-Personen'!$A$5:$J$26"}</definedName>
    <definedName name="kariert" hidden="1">{"'Verkehr-Personen'!$A$5:$J$26"}</definedName>
    <definedName name="karl" hidden="1">{"'Verkehr-Personen'!$A$5:$J$26"}</definedName>
    <definedName name="kartoeffel" hidden="1">{"'Verkehr-Personen'!$A$5:$J$26"}</definedName>
    <definedName name="kartoffel" hidden="1">{"'Verkehr-Personen'!$A$5:$J$26"}</definedName>
    <definedName name="kddkkdk" hidden="1">{"'Verkehr-Personen'!$A$5:$J$26"}</definedName>
    <definedName name="kdues" hidden="1">{"'Verkehr-Personen'!$A$5:$J$26"}</definedName>
    <definedName name="kegeln" hidden="1">{"'Verkehr-Personen'!$A$5:$J$26"}</definedName>
    <definedName name="keindle" hidden="1">{"'Verkehr-Personen'!$A$5:$J$26"}</definedName>
    <definedName name="kelten" hidden="1">{"'Verkehr-Personen'!$A$5:$J$26"}</definedName>
    <definedName name="Kerl" hidden="1">{"'Verkehr-Personen'!$A$5:$J$26"}</definedName>
    <definedName name="kersch" hidden="1">{"'Verkehr-Personen'!$A$5:$J$26"}</definedName>
    <definedName name="khgkhkh" hidden="1">{"'Verkehr-Personen'!$A$5:$J$26"}</definedName>
    <definedName name="kind" hidden="1">{"'Verkehr-Personen'!$A$5:$J$26"}</definedName>
    <definedName name="kindeinchen" hidden="1">{"'Verkehr-Personen'!$A$5:$J$26"}</definedName>
    <definedName name="kindle" hidden="1">{"'Verkehr-Personen'!$A$5:$J$26"}</definedName>
    <definedName name="kindleinchen" hidden="1">{"'Verkehr-Personen'!$A$5:$J$26"}</definedName>
    <definedName name="kirstin" hidden="1">{"'Verkehr-Personen'!$A$5:$J$26"}</definedName>
    <definedName name="kirte" hidden="1">{"'Verkehr-Personen'!$A$5:$J$26"}</definedName>
    <definedName name="kjkjkj" hidden="1">{"'Verkehr-Personen'!$A$5:$J$26"}</definedName>
    <definedName name="kjkjkjkgg" hidden="1">{"'Verkehr-Personen'!$A$5:$J$26"}</definedName>
    <definedName name="kjkjkjkjkjjj" hidden="1">{"'Verkehr-Personen'!$A$5:$J$26"}</definedName>
    <definedName name="kjkjuiz" hidden="1">{"'Verkehr-Personen'!$A$5:$J$26"}</definedName>
    <definedName name="kjkzoew" hidden="1">{"'Verkehr-Personen'!$A$5:$J$26"}</definedName>
    <definedName name="kk" hidden="1">{"'Verkehr-Personen'!$A$5:$J$26"}</definedName>
    <definedName name="kkk" hidden="1">{"'Verkehr-Personen'!$A$5:$J$26"}</definedName>
    <definedName name="kkkkk" hidden="1">{"'Verkehr-Personen'!$A$5:$J$26"}</definedName>
    <definedName name="kköüöü" hidden="1">{"'Verkehr-Personen'!$A$5:$J$26"}</definedName>
    <definedName name="klau" hidden="1">{"'Verkehr-Personen'!$A$5:$J$26"}</definedName>
    <definedName name="Klaus" hidden="1">{"'Verkehr-Personen'!$A$5:$J$26"}</definedName>
    <definedName name="Klauspeter" hidden="1">{"'Verkehr-Personen'!$A$5:$J$26"}</definedName>
    <definedName name="kleid" hidden="1">{"'Verkehr-Personen'!$A$5:$J$26"}</definedName>
    <definedName name="kleinundblond" hidden="1">{"'Verkehr-Personen'!$A$5:$J$26"}</definedName>
    <definedName name="klkj" hidden="1">{"'Verkehr-Personen'!$A$5:$J$26"}</definedName>
    <definedName name="koenig" hidden="1">{"'Verkehr-Personen'!$A$5:$J$26"}</definedName>
    <definedName name="koersch" hidden="1">{"'Verkehr-Personen'!$A$5:$J$26"}</definedName>
    <definedName name="komputerle" hidden="1">{"'Verkehr-Personen'!$A$5:$J$26"}</definedName>
    <definedName name="kopf" hidden="1">{"'Verkehr-Personen'!$A$5:$J$26"}</definedName>
    <definedName name="kopfab" hidden="1">{"'Verkehr-Personen'!$A$5:$J$26"}</definedName>
    <definedName name="kopff" hidden="1">{"'Verkehr-Personen'!$A$5:$J$26"}</definedName>
    <definedName name="kopfffab" hidden="1">{"'Verkehr-Personen'!$A$5:$J$26"}</definedName>
    <definedName name="krach" hidden="1">{"'Verkehr-Personen'!$A$5:$J$26"}</definedName>
    <definedName name="kraut" hidden="1">{"'Verkehr-Personen'!$A$5:$J$26"}</definedName>
    <definedName name="krebse" hidden="1">{"'Verkehr-Personen'!$A$5:$J$26"}</definedName>
    <definedName name="krippenle" hidden="1">{"'Verkehr-Personen'!$A$5:$J$26"}</definedName>
    <definedName name="Kudret" hidden="1">{"'Verkehr-Personen'!$A$5:$J$26"}</definedName>
    <definedName name="kuhftap" hidden="1">{"'Verkehr-Personen'!$A$5:$J$26"}</definedName>
    <definedName name="kuhfu" hidden="1">{"'Verkehr-Personen'!$A$5:$J$26"}</definedName>
    <definedName name="kumpf" hidden="1">{"'Verkehr-Personen'!$A$5:$J$26"}</definedName>
    <definedName name="kunsterle" hidden="1">{"'Verkehr-Personen'!$A$5:$J$26"}</definedName>
    <definedName name="kusnnsopz" hidden="1">{"'Verkehr-Personen'!$A$5:$J$26"}</definedName>
    <definedName name="laendle" hidden="1">{"'Verkehr-Personen'!$A$5:$J$26"}</definedName>
    <definedName name="laödl" hidden="1">{"'Verkehr-Personen'!$A$5:$J$26"}</definedName>
    <definedName name="laufen" hidden="1">{"'Verkehr-Personen'!$A$5:$J$26"}</definedName>
    <definedName name="leon" hidden="1">{"'Verkehr-Personen'!$A$5:$J$26"}</definedName>
    <definedName name="leonie" hidden="1">{"'Verkehr-Personen'!$A$5:$J$26"}</definedName>
    <definedName name="lesen" hidden="1">{"'Verkehr-Personen'!$A$5:$J$26"}</definedName>
    <definedName name="leten" hidden="1">{"'Verkehr-Personen'!$A$5:$J$26"}</definedName>
    <definedName name="liebeleute" hidden="1">{"'Verkehr-Personen'!$A$5:$J$26"}</definedName>
    <definedName name="liederlich" hidden="1">{"'Verkehr-Personen'!$A$5:$J$26"}</definedName>
    <definedName name="liste" hidden="1">{"'Verkehr-Personen'!$A$5:$J$26"}</definedName>
    <definedName name="listennn" hidden="1">{"'Verkehr-Personen'!$A$5:$J$26"}</definedName>
    <definedName name="llflfl" hidden="1">{"'Verkehr-Personen'!$A$5:$J$26"}</definedName>
    <definedName name="llllll" hidden="1">{"'Verkehr-Personen'!$A$5:$J$26"}</definedName>
    <definedName name="llllllllll" hidden="1">{"'Verkehr-Personen'!$A$5:$J$26"}</definedName>
    <definedName name="lllllllllllllll" hidden="1">{"'Verkehr-Personen'!$A$5:$J$26"}</definedName>
    <definedName name="loeten" hidden="1">{"'Verkehr-Personen'!$A$5:$J$26"}</definedName>
    <definedName name="louise" hidden="1">{"'Verkehr-Personen'!$A$5:$J$26"}</definedName>
    <definedName name="luftroehrenkrebs" hidden="1">{"'Verkehr-Personen'!$A$5:$J$26"}</definedName>
    <definedName name="lungen" hidden="1">{"'Verkehr-Personen'!$A$5:$J$26"}</definedName>
    <definedName name="lungenkrebs" hidden="1">{"'Verkehr-Personen'!$A$5:$J$26"}</definedName>
    <definedName name="lungentzuendung" hidden="1">{"'Verkehr-Personen'!$A$5:$J$26"}</definedName>
    <definedName name="macle" hidden="1">{"'Verkehr-Personen'!$A$5:$J$26"}</definedName>
    <definedName name="magenkrebs" hidden="1">{"'Verkehr-Personen'!$A$5:$J$26"}</definedName>
    <definedName name="margot" hidden="1">{"'Verkehr-Personen'!$A$5:$J$26"}</definedName>
    <definedName name="maria" hidden="1">{"'Verkehr-Personen'!$A$5:$J$26"}</definedName>
    <definedName name="mariacallas" hidden="1">{"'Verkehr-Personen'!$A$5:$J$26"}</definedName>
    <definedName name="mariale" hidden="1">{"'Verkehr-Personen'!$A$5:$J$26"}</definedName>
    <definedName name="Marie" hidden="1">{"'Verkehr-Personen'!$A$5:$J$26"}</definedName>
    <definedName name="mariechen" hidden="1">{"'Verkehr-Personen'!$A$5:$J$26"}</definedName>
    <definedName name="mark" hidden="1">{"'Verkehr-Personen'!$A$5:$J$26"}</definedName>
    <definedName name="markreber" hidden="1">{"'Verkehr-Personen'!$A$5:$J$26"}</definedName>
    <definedName name="mary" hidden="1">{"'Verkehr-Personen'!$A$5:$J$26"}</definedName>
    <definedName name="maryreberle" hidden="1">{"'Verkehr-Personen'!$A$5:$J$26"}</definedName>
    <definedName name="maximilian" hidden="1">{"'Verkehr-Personen'!$A$5:$J$26"}</definedName>
    <definedName name="maximiliane" hidden="1">{"'Verkehr-Personen'!$A$5:$J$26"}</definedName>
    <definedName name="mayreber" hidden="1">{"'Verkehr-Personen'!$A$5:$J$26"}</definedName>
    <definedName name="mefisto" hidden="1">{"'Verkehr-Personen'!$A$5:$J$26"}</definedName>
    <definedName name="mehreengele" hidden="1">{"'Verkehr-Personen'!$A$5:$J$26"}</definedName>
    <definedName name="mehringen" hidden="1">{"'Verkehr-Personen'!$A$5:$J$26"}</definedName>
    <definedName name="meier" hidden="1">{"'Verkehr-Personen'!$A$5:$J$26"}</definedName>
    <definedName name="meierle" hidden="1">{"'Verkehr-Personen'!$A$5:$J$26"}</definedName>
    <definedName name="meinle" hidden="1">{"'Verkehr-Personen'!$A$5:$J$26"}</definedName>
    <definedName name="mensch" hidden="1">{"'Verkehr-Personen'!$A$5:$J$26"}</definedName>
    <definedName name="ment" hidden="1">{"'Verkehr-Personen'!$A$5:$J$26"}</definedName>
    <definedName name="mercedes" hidden="1">{"'Verkehr-Personen'!$A$5:$J$26"}</definedName>
    <definedName name="mesterle" hidden="1">{"'Verkehr-Personen'!$A$5:$J$26"}</definedName>
    <definedName name="metzgerle" hidden="1">{"'Verkehr-Personen'!$A$5:$J$26"}</definedName>
    <definedName name="michael" hidden="1">{"'Verkehr-Personen'!$A$5:$J$26"}</definedName>
    <definedName name="michelengenll" hidden="1">{"'Verkehr-Personen'!$A$5:$J$26"}</definedName>
    <definedName name="Micht" hidden="1">{"'Verkehr-Personen'!$A$5:$J$26"}</definedName>
    <definedName name="Mikel" hidden="1">{"'Verkehr-Personen'!$A$5:$J$26"}</definedName>
    <definedName name="mistle" hidden="1">{"'Verkehr-Personen'!$A$5:$J$26"}</definedName>
    <definedName name="mmyl" hidden="1">{"'Verkehr-Personen'!$A$5:$J$26"}</definedName>
    <definedName name="mo" hidden="1">{"'Verkehr-Personen'!$A$5:$J$26"}</definedName>
    <definedName name="monika" hidden="1">{"'Verkehr-Personen'!$A$5:$J$26"}</definedName>
    <definedName name="Moses" hidden="1">{"'Verkehr-Personen'!$A$5:$J$26"}</definedName>
    <definedName name="motorraf" hidden="1">{"'Verkehr-Personen'!$A$5:$J$26"}</definedName>
    <definedName name="Muell" hidden="1">{"'Verkehr-Personen'!$A$5:$J$26"}</definedName>
    <definedName name="Mueller" hidden="1">{"'Verkehr-Personen'!$A$5:$J$26"}</definedName>
    <definedName name="muellerle" hidden="1">{"'Verkehr-Personen'!$A$5:$J$26"}</definedName>
    <definedName name="mzhmhmh" hidden="1">{"'Verkehr-Personen'!$A$5:$J$26"}</definedName>
    <definedName name="natur" hidden="1">{"'Verkehr-Personen'!$A$5:$J$26"}</definedName>
    <definedName name="nbmdrtzfgvb" hidden="1">{"'Verkehr-Personen'!$A$5:$J$26"}</definedName>
    <definedName name="neapel" hidden="1">{"'Verkehr-Personen'!$A$5:$J$26"}</definedName>
    <definedName name="nelke" hidden="1">{"'Verkehr-Personen'!$A$5:$J$26"}</definedName>
    <definedName name="nicht" hidden="1">{"'Verkehr-Personen'!$A$5:$J$26"}</definedName>
    <definedName name="niederzoll" hidden="1">{"'Verkehr-Personen'!$A$5:$J$26"}</definedName>
    <definedName name="nierenkrebs" hidden="1">{"'Verkehr-Personen'!$A$5:$J$26"}</definedName>
    <definedName name="njet" hidden="1">{"'Verkehr-Personen'!$A$5:$J$26"}</definedName>
    <definedName name="njetnein" hidden="1">{"'Verkehr-Personen'!$A$5:$J$26"}</definedName>
    <definedName name="njetnonyes" hidden="1">{"'Verkehr-Personen'!$A$5:$J$26"}</definedName>
    <definedName name="njnieptr" hidden="1">{"'Verkehr-Personen'!$A$5:$J$26"}</definedName>
    <definedName name="nnnnnnn" hidden="1">{"'Verkehr-Personen'!$A$5:$J$26"}</definedName>
    <definedName name="nnnnnnnnnnniii" hidden="1">{"'Verkehr-Personen'!$A$5:$J$26"}</definedName>
    <definedName name="nnnnnnnnnnnnnn" hidden="1">{"'Verkehr-Personen'!$A$5:$J$26"}</definedName>
    <definedName name="Noah" hidden="1">{"'Verkehr-Personen'!$A$5:$J$26"}</definedName>
    <definedName name="non" hidden="1">{"'Verkehr-Personen'!$A$5:$J$26"}</definedName>
    <definedName name="Norbert" hidden="1">{"'Verkehr-Personen'!$A$5:$J$26"}</definedName>
    <definedName name="not" hidden="1">{"'Verkehr-Personen'!$A$5:$J$26"}</definedName>
    <definedName name="notnonn" hidden="1">{"'Verkehr-Personen'!$A$5:$J$26"}</definedName>
    <definedName name="nottele" hidden="1">{"'Verkehr-Personen'!$A$5:$J$26"}</definedName>
    <definedName name="nudel" hidden="1">{"'Verkehr-Personen'!$A$5:$J$26"}</definedName>
    <definedName name="öäöäöä" hidden="1">{"'Verkehr-Personen'!$A$5:$J$26"}</definedName>
    <definedName name="oben" hidden="1">{"'Verkehr-Personen'!$A$5:$J$26"}</definedName>
    <definedName name="ocujeuzl" hidden="1">{"'Verkehr-Personen'!$A$5:$J$26"}</definedName>
    <definedName name="odxododo" hidden="1">{"'Verkehr-Personen'!$A$5:$J$26"}</definedName>
    <definedName name="oesterreich" hidden="1">{"'Verkehr-Personen'!$A$5:$J$26"}</definedName>
    <definedName name="ogotle" hidden="1">{"'Verkehr-Personen'!$A$5:$J$26"}</definedName>
    <definedName name="ogott" hidden="1">{"'Verkehr-Personen'!$A$5:$J$26"}</definedName>
    <definedName name="oioi" hidden="1">{"'Verkehr-Personen'!$A$5:$J$26"}</definedName>
    <definedName name="oioip" hidden="1">{"'Verkehr-Personen'!$A$5:$J$26"}</definedName>
    <definedName name="Olaf" hidden="1">{"'Verkehr-Personen'!$A$5:$J$26"}</definedName>
    <definedName name="ookkkffffff" hidden="1">{"'Verkehr-Personen'!$A$5:$J$26"}</definedName>
    <definedName name="ooo" hidden="1">{"'Verkehr-Personen'!$A$5:$J$26"}</definedName>
    <definedName name="oooo" hidden="1">{"'Verkehr-Personen'!$A$5:$J$26"}</definedName>
    <definedName name="ooooo" hidden="1">{"'Verkehr-Personen'!$A$5:$J$26"}</definedName>
    <definedName name="ooooooo" hidden="1">{"'Verkehr-Personen'!$A$5:$J$26"}</definedName>
    <definedName name="öööööööööööööö" hidden="1">{"'Verkehr-Personen'!$A$5:$J$26"}</definedName>
    <definedName name="ooooopzt" hidden="1">{"'Verkehr-Personen'!$A$5:$J$26"}</definedName>
    <definedName name="oooppppp" hidden="1">{"'Verkehr-Personen'!$A$5:$J$26"}</definedName>
    <definedName name="oouzt8" hidden="1">{"'Verkehr-Personen'!$A$5:$J$26"}</definedName>
    <definedName name="operle" hidden="1">{"'Verkehr-Personen'!$A$5:$J$26"}</definedName>
    <definedName name="ororjkfkmf" hidden="1">{"'Verkehr-Personen'!$A$5:$J$26"}</definedName>
    <definedName name="otto" hidden="1">{"'Verkehr-Personen'!$A$5:$J$26"}</definedName>
    <definedName name="oui" hidden="1">{"'Verkehr-Personen'!$A$5:$J$26"}</definedName>
    <definedName name="ouiuuztr" hidden="1">{"'Verkehr-Personen'!$A$5:$J$26"}</definedName>
    <definedName name="outi" hidden="1">{"'Verkehr-Personen'!$A$5:$J$26"}</definedName>
    <definedName name="parma" hidden="1">{"'Verkehr-Personen'!$A$5:$J$26"}</definedName>
    <definedName name="patrick" hidden="1">{"'Verkehr-Personen'!$A$5:$J$26"}</definedName>
    <definedName name="Peter" hidden="1">{"'Verkehr-Personen'!$A$5:$J$26"}</definedName>
    <definedName name="petrus" hidden="1">{"'Verkehr-Personen'!$A$5:$J$26"}</definedName>
    <definedName name="pfarrerle" hidden="1">{"'Verkehr-Personen'!$A$5:$J$26"}</definedName>
    <definedName name="Pferdle" hidden="1">{"'Verkehr-Personen'!$A$5:$J$26"}</definedName>
    <definedName name="Phillip" hidden="1">{"'Verkehr-Personen'!$A$5:$J$26"}</definedName>
    <definedName name="pit" hidden="1">{"'Verkehr-Personen'!$A$5:$J$26"}</definedName>
    <definedName name="pitpot" hidden="1">{"'Verkehr-Personen'!$A$5:$J$26"}</definedName>
    <definedName name="piztrewq" hidden="1">{"'Verkehr-Personen'!$A$5:$J$26"}</definedName>
    <definedName name="plkjzr" hidden="1">{"'Verkehr-Personen'!$A$5:$J$26"}</definedName>
    <definedName name="plkplokm" hidden="1">{"'Verkehr-Personen'!$A$5:$J$26"}</definedName>
    <definedName name="pmjihz" hidden="1">{"'Verkehr-Personen'!$A$5:$J$26"}</definedName>
    <definedName name="poi" hidden="1">{"'Verkehr-Personen'!$A$5:$J$26"}</definedName>
    <definedName name="pooooooooooooo" hidden="1">{"'Verkehr-Personen'!$A$5:$J$26"}</definedName>
    <definedName name="popo" hidden="1">{"'Verkehr-Personen'!$A$5:$J$26"}</definedName>
    <definedName name="popole" hidden="1">{"'Verkehr-Personen'!$A$5:$J$26"}</definedName>
    <definedName name="popolein" hidden="1">{"'Verkehr-Personen'!$A$5:$J$26"}</definedName>
    <definedName name="popoleinchen" hidden="1">{"'Verkehr-Personen'!$A$5:$J$26"}</definedName>
    <definedName name="porsche" hidden="1">{"'Verkehr-Personen'!$A$5:$J$26"}</definedName>
    <definedName name="ppppppoo" hidden="1">{"'Verkehr-Personen'!$A$5:$J$26"}</definedName>
    <definedName name="ppppppppppppppppp" hidden="1">{"'Verkehr-Personen'!$A$5:$J$26"}</definedName>
    <definedName name="pppppppppppppppppppsss" hidden="1">{"'Verkehr-Personen'!$A$5:$J$26"}</definedName>
    <definedName name="prewei" hidden="1">{"'Verkehr-Personen'!$A$5:$J$26"}</definedName>
    <definedName name="prewi" hidden="1">{"'Verkehr-Personen'!$A$5:$J$26"}</definedName>
    <definedName name="prewo" hidden="1">{"'Verkehr-Personen'!$A$5:$J$26"}</definedName>
    <definedName name="prewu" hidden="1">{"'Verkehr-Personen'!$A$5:$J$26"}</definedName>
    <definedName name="privwi" hidden="1">{"'Verkehr-Personen'!$A$5:$J$26"}</definedName>
    <definedName name="probialld" hidden="1">{"'Verkehr-Personen'!$A$5:$J$26"}</definedName>
    <definedName name="prostatakrebs" hidden="1">{"'Verkehr-Personen'!$A$5:$J$26"}</definedName>
    <definedName name="prttyp" hidden="1">{"'Verkehr-Personen'!$A$5:$J$26"}</definedName>
    <definedName name="pummelig" hidden="1">{"'Verkehr-Personen'!$A$5:$J$26"}</definedName>
    <definedName name="pummmmmmel" hidden="1">{"'Verkehr-Personen'!$A$5:$J$26"}</definedName>
    <definedName name="pundelelal" hidden="1">{"'Verkehr-Personen'!$A$5:$J$26"}</definedName>
    <definedName name="puppe" hidden="1">{"'Verkehr-Personen'!$A$5:$J$26"}</definedName>
    <definedName name="putzetle" hidden="1">{"'Verkehr-Personen'!$A$5:$J$26"}</definedName>
    <definedName name="qadyvc" hidden="1">{"'Verkehr-Personen'!$A$5:$J$26"}</definedName>
    <definedName name="QAE" hidden="1">{"'Verkehr-Personen'!$A$5:$J$26"}</definedName>
    <definedName name="qaeydfv" hidden="1">{"'Verkehr-Personen'!$A$5:$J$26"}</definedName>
    <definedName name="qesfhn" hidden="1">{"'Verkehr-Personen'!$A$5:$J$26"}</definedName>
    <definedName name="qkjkl" hidden="1">{"'Verkehr-Personen'!$A$5:$J$26"}</definedName>
    <definedName name="qr" hidden="1">{"'Verkehr-Personen'!$A$5:$J$26"}</definedName>
    <definedName name="qwklwlk" hidden="1">{"'Verkehr-Personen'!$A$5:$J$26"}</definedName>
    <definedName name="QWSR" hidden="1">{"'Verkehr-Personen'!$A$5:$J$26"}</definedName>
    <definedName name="qwtsb" hidden="1">{"'Verkehr-Personen'!$A$5:$J$26"}</definedName>
    <definedName name="rdzjghv" hidden="1">{"'Verkehr-Personen'!$A$5:$J$26"}</definedName>
    <definedName name="reber" hidden="1">{"'Verkehr-Personen'!$A$5:$J$26"}</definedName>
    <definedName name="reberlllllotlt" hidden="1">{"'Verkehr-Personen'!$A$5:$J$26"}</definedName>
    <definedName name="regen" hidden="1">{"'Verkehr-Personen'!$A$5:$J$26"}</definedName>
    <definedName name="regenle" hidden="1">{"'Verkehr-Personen'!$A$5:$J$26"}</definedName>
    <definedName name="regenwetter" hidden="1">{"'Verkehr-Personen'!$A$5:$J$26"}</definedName>
    <definedName name="regenwurm" hidden="1">{"'Verkehr-Personen'!$A$5:$J$26"}</definedName>
    <definedName name="reichle" hidden="1">{"'Verkehr-Personen'!$A$5:$J$26"}</definedName>
    <definedName name="reis" hidden="1">{"'Verkehr-Personen'!$A$5:$J$26"}</definedName>
    <definedName name="reisssig" hidden="1">{"'Verkehr-Personen'!$A$5:$J$26"}</definedName>
    <definedName name="reiten" hidden="1">{"'Verkehr-Personen'!$A$5:$J$26"}</definedName>
    <definedName name="renault" hidden="1">{"'Verkehr-Personen'!$A$5:$J$26"}</definedName>
    <definedName name="rennenn" hidden="1">{"'Verkehr-Personen'!$A$5:$J$26"}</definedName>
    <definedName name="rennnnnnen" hidden="1">{"'Verkehr-Personen'!$A$5:$J$26"}</definedName>
    <definedName name="richtig" hidden="1">{"'Verkehr-Personen'!$A$5:$J$26"}</definedName>
    <definedName name="rohracker" hidden="1">{"'Verkehr-Personen'!$A$5:$J$26"}</definedName>
    <definedName name="rom" hidden="1">{"'Verkehr-Personen'!$A$5:$J$26"}</definedName>
    <definedName name="rose" hidden="1">{"'Verkehr-Personen'!$A$5:$J$26"}</definedName>
    <definedName name="rosenkohl" hidden="1">{"'Verkehr-Personen'!$A$5:$J$26"}</definedName>
    <definedName name="rosenkohlim" hidden="1">{"'Verkehr-Personen'!$A$5:$J$26"}</definedName>
    <definedName name="rosenrot" hidden="1">{"'Verkehr-Personen'!$A$5:$J$26"}</definedName>
    <definedName name="rostenrot" hidden="1">{"'Verkehr-Personen'!$A$5:$J$26"}</definedName>
    <definedName name="rot" hidden="1">{"'Verkehr-Personen'!$A$5:$J$26"}</definedName>
    <definedName name="rotblau" hidden="1">{"'Verkehr-Personen'!$A$5:$J$26"}</definedName>
    <definedName name="rotbraun" hidden="1">{"'Verkehr-Personen'!$A$5:$J$26"}</definedName>
    <definedName name="rotgelb" hidden="1">{"'Verkehr-Personen'!$A$5:$J$26"}</definedName>
    <definedName name="rotgruen" hidden="1">{"'Verkehr-Personen'!$A$5:$J$26"}</definedName>
    <definedName name="rotoel" hidden="1">{"'Verkehr-Personen'!$A$5:$J$26"}</definedName>
    <definedName name="rotrosa" hidden="1">{"'Verkehr-Personen'!$A$5:$J$26"}</definedName>
    <definedName name="rotrose" hidden="1">{"'Verkehr-Personen'!$A$5:$J$26"}</definedName>
    <definedName name="rotvilolett" hidden="1">{"'Verkehr-Personen'!$A$5:$J$26"}</definedName>
    <definedName name="roüawpsdjykv" hidden="1">{"'Verkehr-Personen'!$A$5:$J$26"}</definedName>
    <definedName name="rrrrr" hidden="1">{"'Verkehr-Personen'!$A$5:$J$26"}</definedName>
    <definedName name="rrrrrrrr" hidden="1">{"'Verkehr-Personen'!$A$5:$J$26"}</definedName>
    <definedName name="rrrrrrrrrr" hidden="1">{"'Verkehr-Personen'!$A$5:$J$26"}</definedName>
    <definedName name="saarlaender" hidden="1">{"'Verkehr-Personen'!$A$5:$J$26"}</definedName>
    <definedName name="sabine" hidden="1">{"'Verkehr-Personen'!$A$5:$J$26"}</definedName>
    <definedName name="sabinerin" hidden="1">{"'Verkehr-Personen'!$A$5:$J$26"}</definedName>
    <definedName name="saenger" hidden="1">{"'Verkehr-Personen'!$A$5:$J$26"}</definedName>
    <definedName name="saengerchen" hidden="1">{"'Verkehr-Personen'!$A$5:$J$26"}</definedName>
    <definedName name="saengerle" hidden="1">{"'Verkehr-Personen'!$A$5:$J$26"}</definedName>
    <definedName name="sakra" hidden="1">{"'Verkehr-Personen'!$A$5:$J$26"}</definedName>
    <definedName name="sas" hidden="1">{"'Verkehr-Personen'!$A$5:$J$26"}</definedName>
    <definedName name="satan" hidden="1">{"'Verkehr-Personen'!$A$5:$J$26"}</definedName>
    <definedName name="satansbrut" hidden="1">{"'Verkehr-Personen'!$A$5:$J$26"}</definedName>
    <definedName name="satansmensch" hidden="1">{"'Verkehr-Personen'!$A$5:$J$26"}</definedName>
    <definedName name="saubloed" hidden="1">{"'Verkehr-Personen'!$A$5:$J$26"}</definedName>
    <definedName name="sauerkrat" hidden="1">{"'Verkehr-Personen'!$A$5:$J$26"}</definedName>
    <definedName name="sauerkraut" hidden="1">{"'Verkehr-Personen'!$A$5:$J$26"}</definedName>
    <definedName name="schickeawald" hidden="1">{"'Verkehr-Personen'!$A$5:$J$26"}</definedName>
    <definedName name="schiller" hidden="1">{"'Verkehr-Personen'!$A$5:$J$26"}</definedName>
    <definedName name="schlingel" hidden="1">{"'Verkehr-Personen'!$A$5:$J$26"}</definedName>
    <definedName name="Schmidt" hidden="1">{"'Verkehr-Personen'!$A$5:$J$26"}</definedName>
    <definedName name="schnee" hidden="1">{"'Verkehr-Personen'!$A$5:$J$26"}</definedName>
    <definedName name="schneewittchen" hidden="1">{"'Verkehr-Personen'!$A$5:$J$26"}</definedName>
    <definedName name="schnuiuztre" hidden="1">{"'Verkehr-Personen'!$A$5:$J$26"}</definedName>
    <definedName name="schnupfen" hidden="1">{"'Verkehr-Personen'!$A$5:$J$26"}</definedName>
    <definedName name="schnurpit" hidden="1">{"'Verkehr-Personen'!$A$5:$J$26"}</definedName>
    <definedName name="Schott" hidden="1">{"'Verkehr-Personen'!$A$5:$J$26"}</definedName>
    <definedName name="schraenkle" hidden="1">{"'Verkehr-Personen'!$A$5:$J$26"}</definedName>
    <definedName name="schrauben" hidden="1">{"'Verkehr-Personen'!$A$5:$J$26"}</definedName>
    <definedName name="schreiberle" hidden="1">{"'Verkehr-Personen'!$A$5:$J$26"}</definedName>
    <definedName name="schutz" hidden="1">{"'Verkehr-Personen'!$A$5:$J$26"}</definedName>
    <definedName name="schwargle" hidden="1">{"'Verkehr-Personen'!$A$5:$J$26"}</definedName>
    <definedName name="schwartz" hidden="1">{"'Verkehr-Personen'!$A$5:$J$26"}</definedName>
    <definedName name="schwarz" hidden="1">{"'Verkehr-Personen'!$A$5:$J$26"}</definedName>
    <definedName name="schwarzblau" hidden="1">{"'Verkehr-Personen'!$A$5:$J$26"}</definedName>
    <definedName name="schwarzbraun" hidden="1">{"'Verkehr-Personen'!$A$5:$J$26"}</definedName>
    <definedName name="schwarzgelb" hidden="1">{"'Verkehr-Personen'!$A$5:$J$26"}</definedName>
    <definedName name="schwarzhaupt" hidden="1">{"'Verkehr-Personen'!$A$5:$J$26"}</definedName>
    <definedName name="schwarzrot" hidden="1">{"'Verkehr-Personen'!$A$5:$J$26"}</definedName>
    <definedName name="schwarzwald" hidden="1">{"'Verkehr-Personen'!$A$5:$J$26"}</definedName>
    <definedName name="schwarzweiss" hidden="1">{"'Verkehr-Personen'!$A$5:$J$26"}</definedName>
    <definedName name="schweeweisschen" hidden="1">{"'Verkehr-Personen'!$A$5:$J$26"}</definedName>
    <definedName name="schweinefusse" hidden="1">{"'Verkehr-Personen'!$A$5:$J$26"}</definedName>
    <definedName name="schweinfef" hidden="1">{"'Verkehr-Personen'!$A$5:$J$26"}</definedName>
    <definedName name="schweinfett" hidden="1">{"'Verkehr-Personen'!$A$5:$J$26"}</definedName>
    <definedName name="sdcsds" hidden="1">{"'Verkehr-Personen'!$A$5:$J$26"}</definedName>
    <definedName name="sdf" hidden="1">{"'Verkehr-Personen'!$A$5:$J$26"}</definedName>
    <definedName name="sdfdffds" hidden="1">{"'Verkehr-Personen'!$A$5:$J$26"}</definedName>
    <definedName name="sdfklx" hidden="1">{"'Verkehr-Personen'!$A$5:$J$26"}</definedName>
    <definedName name="sdfsd" hidden="1">{"'Verkehr-Personen'!$A$5:$J$26"}</definedName>
    <definedName name="sdfserdfgvc" hidden="1">{"'Verkehr-Personen'!$A$5:$J$26"}</definedName>
    <definedName name="sdfyklaseklö" hidden="1">{"'Verkehr-Personen'!$A$5:$J$26"}</definedName>
    <definedName name="sdk" hidden="1">{"'Verkehr-Personen'!$A$5:$J$26"}</definedName>
    <definedName name="sdres" hidden="1">{"'Verkehr-Personen'!$A$5:$J$26"}</definedName>
    <definedName name="sds" hidden="1">{"'Verkehr-Personen'!$A$5:$J$26"}</definedName>
    <definedName name="sdsddsfsdzurt" hidden="1">{"'Verkehr-Personen'!$A$5:$J$26"}</definedName>
    <definedName name="sdswes" hidden="1">{"'Verkehr-Personen'!$A$5:$J$26"}</definedName>
    <definedName name="sed" hidden="1">{"'Verkehr-Personen'!$A$5:$J$26"}</definedName>
    <definedName name="seinle" hidden="1">{"'Verkehr-Personen'!$A$5:$J$26"}</definedName>
    <definedName name="serae" hidden="1">{"'Verkehr-Personen'!$A$5:$J$26"}</definedName>
    <definedName name="sfd" hidden="1">{"'Verkehr-Personen'!$A$5:$J$26"}</definedName>
    <definedName name="shckoe" hidden="1">{"'Verkehr-Personen'!$A$5:$J$26"}</definedName>
    <definedName name="shutz" hidden="1">{"'Verkehr-Personen'!$A$5:$J$26"}</definedName>
    <definedName name="sidslls" hidden="1">{"'Verkehr-Personen'!$A$5:$J$26"}</definedName>
    <definedName name="simsenkrebsler" hidden="1">{"'Verkehr-Personen'!$A$5:$J$26"}</definedName>
    <definedName name="skajiiunbv" hidden="1">{"'Verkehr-Personen'!$A$5:$J$26"}</definedName>
    <definedName name="sklsiufysxcm" hidden="1">{"'Verkehr-Personen'!$A$5:$J$26"}</definedName>
    <definedName name="sks" hidden="1">{"'Verkehr-Personen'!$A$5:$J$26"}</definedName>
    <definedName name="skurnns" hidden="1">{"'Verkehr-Personen'!$A$5:$J$26"}</definedName>
    <definedName name="sommer" hidden="1">{"'Verkehr-Personen'!$A$5:$J$26"}</definedName>
    <definedName name="Sonnenschein" hidden="1">{"'Verkehr-Personen'!$A$5:$J$26"}</definedName>
    <definedName name="spanien" hidden="1">{"'Verkehr-Personen'!$A$5:$J$26"}</definedName>
    <definedName name="sportlern" hidden="1">{"'Verkehr-Personen'!$A$5:$J$26"}</definedName>
    <definedName name="ss" hidden="1">{"'Verkehr-Personen'!$A$5:$J$26"}</definedName>
    <definedName name="sscheißdrechk" hidden="1">{"'Verkehr-Personen'!$A$5:$J$26"}</definedName>
    <definedName name="ssdss" hidden="1">{"'Verkehr-Personen'!$A$5:$J$26"}</definedName>
    <definedName name="sskdas" hidden="1">{"'Verkehr-Personen'!$A$5:$J$26"}</definedName>
    <definedName name="sss" hidden="1">{"'Verkehr-Personen'!$A$5:$J$26"}</definedName>
    <definedName name="ssss" hidden="1">{"'Verkehr-Personen'!$A$5:$J$26"}</definedName>
    <definedName name="sssss" hidden="1">{"'Verkehr-Personen'!$A$5:$J$26"}</definedName>
    <definedName name="ssssssssssssss" hidden="1">{"'Verkehr-Personen'!$A$5:$J$26"}</definedName>
    <definedName name="ssssssssssssssssssss" hidden="1">{"'Verkehr-Personen'!$A$5:$J$26"}</definedName>
    <definedName name="sssssssssssssssssssssssssssssssssss" hidden="1">{"'Verkehr-Personen'!$A$5:$J$26"}</definedName>
    <definedName name="stist" hidden="1">{"'Verkehr-Personen'!$A$5:$J$26"}</definedName>
    <definedName name="storbeck" hidden="1">{"'Verkehr-Personen'!$A$5:$J$26"}</definedName>
    <definedName name="strotbeck" hidden="1">{"'Verkehr-Personen'!$A$5:$J$26"}</definedName>
    <definedName name="strotbekck" hidden="1">{"'Verkehr-Personen'!$A$5:$J$26"}</definedName>
    <definedName name="stuehle" hidden="1">{"'Verkehr-Personen'!$A$5:$J$26"}</definedName>
    <definedName name="stufenle" hidden="1">{"'Verkehr-Personen'!$A$5:$J$26"}</definedName>
    <definedName name="suableidis" hidden="1">{"'Verkehr-Personen'!$A$5:$J$26"}</definedName>
    <definedName name="suerbleod" hidden="1">{"'Verkehr-Personen'!$A$5:$J$26"}</definedName>
    <definedName name="sx" hidden="1">{"'Verkehr-Personen'!$A$5:$J$26"}</definedName>
    <definedName name="sxc" hidden="1">{"'Verkehr-Personen'!$A$5:$J$26"}</definedName>
    <definedName name="syd" hidden="1">{"'Verkehr-Personen'!$A$5:$J$26"}</definedName>
    <definedName name="syxc" hidden="1">{"'Verkehr-Personen'!$A$5:$J$26"}</definedName>
    <definedName name="t" hidden="1">{"'Verkehr-Personen'!$A$5:$J$26"}</definedName>
    <definedName name="taet" hidden="1">{"'Verkehr-Personen'!$A$5:$J$26"}</definedName>
    <definedName name="tagungle" hidden="1">{"'Verkehr-Personen'!$A$5:$J$26"}</definedName>
    <definedName name="tastele" hidden="1">{"'Verkehr-Personen'!$A$5:$J$26"}</definedName>
    <definedName name="tat" hidden="1">{"'Verkehr-Personen'!$A$5:$J$26"}</definedName>
    <definedName name="tatsachlichvoll" hidden="1">{"'Verkehr-Personen'!$A$5:$J$26"}</definedName>
    <definedName name="tatsachlichvollundmehr" hidden="1">{"'Verkehr-Personen'!$A$5:$J$26"}</definedName>
    <definedName name="tatsaechlich" hidden="1">{"'Verkehr-Personen'!$A$5:$J$26"}</definedName>
    <definedName name="tausendle" hidden="1">{"'Verkehr-Personen'!$A$5:$J$26"}</definedName>
    <definedName name="teien" hidden="1">{"'Verkehr-Personen'!$A$5:$J$26"}</definedName>
    <definedName name="telefonbuch" hidden="1">{"'Verkehr-Personen'!$A$5:$J$26"}</definedName>
    <definedName name="teppich" hidden="1">{"'Verkehr-Personen'!$A$5:$J$26"}</definedName>
    <definedName name="teppichle" hidden="1">{"'Verkehr-Personen'!$A$5:$J$26"}</definedName>
    <definedName name="teufel" hidden="1">{"'Verkehr-Personen'!$A$5:$J$26"}</definedName>
    <definedName name="teufelin" hidden="1">{"'Verkehr-Personen'!$A$5:$J$26"}</definedName>
    <definedName name="teufelinn" hidden="1">{"'Verkehr-Personen'!$A$5:$J$26"}</definedName>
    <definedName name="teufellllnnnne" hidden="1">{"'Verkehr-Personen'!$A$5:$J$26"}</definedName>
    <definedName name="tfg" hidden="1">{"'Verkehr-Personen'!$A$5:$J$26"}</definedName>
    <definedName name="thamenn" hidden="1">{"'Verkehr-Personen'!$A$5:$J$26"}</definedName>
    <definedName name="theaterle" hidden="1">{"'Verkehr-Personen'!$A$5:$J$26"}</definedName>
    <definedName name="tischle" hidden="1">{"'Verkehr-Personen'!$A$5:$J$26"}</definedName>
    <definedName name="toni" hidden="1">{"'Verkehr-Personen'!$A$5:$J$26"}</definedName>
    <definedName name="tothlll" hidden="1">{"'Verkehr-Personen'!$A$5:$J$26"}</definedName>
    <definedName name="trepple" hidden="1">{"'Verkehr-Personen'!$A$5:$J$26"}</definedName>
    <definedName name="trgf" hidden="1">{"'Verkehr-Personen'!$A$5:$J$26"}</definedName>
    <definedName name="ttttiiip" hidden="1">{"'Verkehr-Personen'!$A$5:$J$26"}</definedName>
    <definedName name="ttttttt" hidden="1">{"'Verkehr-Personen'!$A$5:$J$26"}</definedName>
    <definedName name="Tuerik" hidden="1">{"'Verkehr-Personen'!$A$5:$J$26"}</definedName>
    <definedName name="tuermle" hidden="1">{"'Verkehr-Personen'!$A$5:$J$26"}</definedName>
    <definedName name="tuete" hidden="1">{"'Verkehr-Personen'!$A$5:$J$26"}</definedName>
    <definedName name="tuetle" hidden="1">{"'Verkehr-Personen'!$A$5:$J$26"}</definedName>
    <definedName name="turnen" hidden="1">{"'Verkehr-Personen'!$A$5:$J$26"}</definedName>
    <definedName name="turnhalle" hidden="1">{"'Verkehr-Personen'!$A$5:$J$26"}</definedName>
    <definedName name="tzgfhvb" hidden="1">{"'Verkehr-Personen'!$A$5:$J$26"}</definedName>
    <definedName name="Udo" hidden="1">{"'Verkehr-Personen'!$A$5:$J$26"}</definedName>
    <definedName name="Uebel" hidden="1">{"'Verkehr-Personen'!$A$5:$J$26"}</definedName>
    <definedName name="uehrle" hidden="1">{"'Verkehr-Personen'!$A$5:$J$26"}</definedName>
    <definedName name="uhlbach" hidden="1">{"'Verkehr-Personen'!$A$5:$J$26"}</definedName>
    <definedName name="uhlbachdhddhdi" hidden="1">{"'Verkehr-Personen'!$A$5:$J$26"}</definedName>
    <definedName name="uni" hidden="1">{"'Verkehr-Personen'!$A$5:$J$26"}</definedName>
    <definedName name="univer" hidden="1">{"'Verkehr-Personen'!$A$5:$J$26"}</definedName>
    <definedName name="universit" hidden="1">{"'Verkehr-Personen'!$A$5:$J$26"}</definedName>
    <definedName name="üoüi" hidden="1">{"'Verkehr-Personen'!$A$5:$J$26"}</definedName>
    <definedName name="urhrel" hidden="1">{"'Verkehr-Personen'!$A$5:$J$26"}</definedName>
    <definedName name="ute" hidden="1">{"'Verkehr-Personen'!$A$5:$J$26"}</definedName>
    <definedName name="utennn" hidden="1">{"'Verkehr-Personen'!$A$5:$J$26"}</definedName>
    <definedName name="uuu" hidden="1">{"'Verkehr-Personen'!$A$5:$J$26"}</definedName>
    <definedName name="Uwe" hidden="1">{"'Verkehr-Personen'!$A$5:$J$26"}</definedName>
    <definedName name="v" hidden="1">{"'Verkehr-Personen'!$A$5:$J$26"}</definedName>
    <definedName name="vaihingen" hidden="1">{"'Verkehr-Personen'!$A$5:$J$26"}</definedName>
    <definedName name="verbessern" hidden="1">{"'Verkehr-Personen'!$A$5:$J$26"}</definedName>
    <definedName name="verbesserndkdkdk" hidden="1">{"'Verkehr-Personen'!$A$5:$J$26"}</definedName>
    <definedName name="verflixt" hidden="1">{"'Verkehr-Personen'!$A$5:$J$26"}</definedName>
    <definedName name="Verkehr2" hidden="1">{"'Verkehr-Personen'!$A$5:$J$26"}</definedName>
    <definedName name="VerkehrPkwKlassen" hidden="1">{"'Verkehr-Personen'!$A$5:$J$26"}</definedName>
    <definedName name="verkehrt" hidden="1">{"'Verkehr-Personen'!$A$5:$J$26"}</definedName>
    <definedName name="verschlechternm" hidden="1">{"'Verkehr-Personen'!$A$5:$J$26"}</definedName>
    <definedName name="vertauschen" hidden="1">{"'Verkehr-Personen'!$A$5:$J$26"}</definedName>
    <definedName name="vertzaopssss" hidden="1">{"'Verkehr-Personen'!$A$5:$J$26"}</definedName>
    <definedName name="vg" hidden="1">{"'Verkehr-Personen'!$A$5:$J$26"}</definedName>
    <definedName name="vielfach" hidden="1">{"'Verkehr-Personen'!$A$5:$J$26"}</definedName>
    <definedName name="vielleut" hidden="1">{"'Verkehr-Personen'!$A$5:$J$26"}</definedName>
    <definedName name="viertele" hidden="1">{"'Verkehr-Personen'!$A$5:$J$26"}</definedName>
    <definedName name="voegle" hidden="1">{"'Verkehr-Personen'!$A$5:$J$26"}</definedName>
    <definedName name="volkswagen" hidden="1">{"'Verkehr-Personen'!$A$5:$J$26"}</definedName>
    <definedName name="von" hidden="1">{"'Verkehr-Personen'!$A$5:$J$26"}</definedName>
    <definedName name="vvvvvvvvvvvvvvvvvvvvvvvvvvv" hidden="1">{"'Verkehr-Personen'!$A$5:$J$26"}</definedName>
    <definedName name="vw" hidden="1">{"'Verkehr-Personen'!$A$5:$J$26"}</definedName>
    <definedName name="w2es" hidden="1">{"'Verkehr-Personen'!$A$5:$J$26"}</definedName>
    <definedName name="w3tesgf" hidden="1">{"'Verkehr-Personen'!$A$5:$J$26"}</definedName>
    <definedName name="wandern" hidden="1">{"'Verkehr-Personen'!$A$5:$J$26"}</definedName>
    <definedName name="wasserhaehnle" hidden="1">{"'Verkehr-Personen'!$A$5:$J$26"}</definedName>
    <definedName name="wasx" hidden="1">{"'Verkehr-Personen'!$A$5:$J$26"}</definedName>
    <definedName name="wau" hidden="1">{"'Verkehr-Personen'!$A$5:$J$26"}</definedName>
    <definedName name="wauwau" hidden="1">{"'Verkehr-Personen'!$A$5:$J$26"}</definedName>
    <definedName name="wauwi" hidden="1">{"'Verkehr-Personen'!$A$5:$J$26"}</definedName>
    <definedName name="wauwilein" hidden="1">{"'Verkehr-Personen'!$A$5:$J$26"}</definedName>
    <definedName name="wberle" hidden="1">{"'Verkehr-Personen'!$A$5:$J$26"}</definedName>
    <definedName name="weaw" hidden="1">{"'Verkehr-Personen'!$A$5:$J$26"}</definedName>
    <definedName name="weber" hidden="1">{"'Verkehr-Personen'!$A$5:$J$26"}</definedName>
    <definedName name="weberlein" hidden="1">{"'Verkehr-Personen'!$A$5:$J$26"}</definedName>
    <definedName name="wegwerfen" hidden="1">{"'Verkehr-Personen'!$A$5:$J$26"}</definedName>
    <definedName name="wegwerfenbald" hidden="1">{"'Verkehr-Personen'!$A$5:$J$26"}</definedName>
    <definedName name="wein" hidden="1">{"'Verkehr-Personen'!$A$5:$J$26"}</definedName>
    <definedName name="weingarten" hidden="1">{"'Verkehr-Personen'!$A$5:$J$26"}</definedName>
    <definedName name="weipgelb" hidden="1">{"'Verkehr-Personen'!$A$5:$J$26"}</definedName>
    <definedName name="weissgelb" hidden="1">{"'Verkehr-Personen'!$A$5:$J$26"}</definedName>
    <definedName name="werfel" hidden="1">{"'Verkehr-Personen'!$A$5:$J$26"}</definedName>
    <definedName name="westdx" hidden="1">{"'Verkehr-Personen'!$A$5:$J$26"}</definedName>
    <definedName name="wetfdv" hidden="1">{"'Verkehr-Personen'!$A$5:$J$26"}</definedName>
    <definedName name="wetwetfsd" hidden="1">{"'Verkehr-Personen'!$A$5:$J$26"}</definedName>
    <definedName name="whwisns" hidden="1">{"'Verkehr-Personen'!$A$5:$J$26"}</definedName>
    <definedName name="wiegehts" hidden="1">{"'Verkehr-Personen'!$A$5:$J$26"}</definedName>
    <definedName name="wiessgrune" hidden="1">{"'Verkehr-Personen'!$A$5:$J$26"}</definedName>
    <definedName name="wildschwein" hidden="1">{"'Verkehr-Personen'!$A$5:$J$26"}</definedName>
    <definedName name="wilhelm" hidden="1">{"'Verkehr-Personen'!$A$5:$J$26"}</definedName>
    <definedName name="winter" hidden="1">{"'Verkehr-Personen'!$A$5:$J$26"}</definedName>
    <definedName name="wirklich" hidden="1">{"'Verkehr-Personen'!$A$5:$J$26"}</definedName>
    <definedName name="wirklichvoll" hidden="1">{"'Verkehr-Personen'!$A$5:$J$26"}</definedName>
    <definedName name="wohenenenenen" hidden="1">{"'Verkehr-Personen'!$A$5:$J$26"}</definedName>
    <definedName name="woihsjlxc" hidden="1">{"'Verkehr-Personen'!$A$5:$J$26"}</definedName>
    <definedName name="wolfgang" hidden="1">{"'Verkehr-Personen'!$A$5:$J$26"}</definedName>
    <definedName name="wpdl" hidden="1">{"'Verkehr-Personen'!$A$5:$J$26"}</definedName>
    <definedName name="WRSHD" hidden="1">{"'Verkehr-Personen'!$A$5:$J$26"}</definedName>
    <definedName name="wsydg" hidden="1">{"'Verkehr-Personen'!$A$5:$J$26"}</definedName>
    <definedName name="wuert" hidden="1">{"'Verkehr-Personen'!$A$5:$J$26"}</definedName>
    <definedName name="wuertt" hidden="1">{"'Verkehr-Personen'!$A$5:$J$26"}</definedName>
    <definedName name="wuetericht" hidden="1">{"'Verkehr-Personen'!$A$5:$J$26"}</definedName>
    <definedName name="ww" hidden="1">{"'Verkehr-Personen'!$A$5:$J$26"}</definedName>
    <definedName name="wwes" hidden="1">{"'Verkehr-Personen'!$A$5:$J$26"}</definedName>
    <definedName name="xxxxxxxxxxxxxxxxxxx" hidden="1">{"'Verkehr-Personen'!$A$5:$J$26"}</definedName>
    <definedName name="ysdfserdf" hidden="1">{"'Verkehr-Personen'!$A$5:$J$26"}</definedName>
    <definedName name="zeitungle" hidden="1">{"'Verkehr-Personen'!$A$5:$J$26"}</definedName>
    <definedName name="zentele" hidden="1">{"'Verkehr-Personen'!$A$5:$J$26"}</definedName>
    <definedName name="zggh" hidden="1">{"'Verkehr-Personen'!$A$5:$J$26"}</definedName>
    <definedName name="zghudrtdg" hidden="1">{"'Verkehr-Personen'!$A$5:$J$26"}</definedName>
    <definedName name="ztfgvc" hidden="1">{"'Verkehr-Personen'!$A$5:$J$26"}</definedName>
    <definedName name="zuegle" hidden="1">{"'Verkehr-Personen'!$A$5:$J$26"}</definedName>
    <definedName name="zug" hidden="1">{"'Verkehr-Personen'!$A$5:$J$26"}</definedName>
    <definedName name="zugenaeth" hidden="1">{"'Verkehr-Personen'!$A$5:$J$26"}</definedName>
    <definedName name="Zum" hidden="1">{"'Verkehr-Personen'!$A$5:$J$26"}</definedName>
    <definedName name="ZUZU" hidden="1">{"'Verkehr-Personen'!$A$5:$J$26"}</definedName>
    <definedName name="zuzuzu" hidden="1">{"'Verkehr-Personen'!$A$5:$J$26"}</definedName>
    <definedName name="zwirn" hidden="1">{"'Verkehr-Personen'!$A$5:$J$26"}</definedName>
    <definedName name="zzzzzzz" hidden="1">{"'Verkehr-Personen'!$A$5:$J$26"}</definedName>
    <definedName name="zzzzzzzzzzz" hidden="1">{"'Verkehr-Personen'!$A$5:$J$26"}</definedName>
  </definedNames>
  <calcPr calcId="145621"/>
  <customWorkbookViews>
    <customWorkbookView name="Agora" guid="{6707C850-E165-47EA-8785-8E404DB6F14D}" maximized="1" windowWidth="1920" windowHeight="855" activeSheetId="1"/>
  </customWorkbookViews>
</workbook>
</file>

<file path=xl/calcChain.xml><?xml version="1.0" encoding="utf-8"?>
<calcChain xmlns="http://schemas.openxmlformats.org/spreadsheetml/2006/main">
  <c r="B12" i="15" l="1"/>
  <c r="B136" i="15" s="1"/>
  <c r="D136" i="15" s="1"/>
  <c r="E136" i="15" s="1"/>
  <c r="F136" i="15" s="1"/>
  <c r="G136" i="15" s="1"/>
  <c r="H136" i="15" s="1"/>
  <c r="B10" i="15"/>
  <c r="B170" i="15" s="1"/>
  <c r="D170" i="15" s="1"/>
  <c r="E170" i="15" s="1"/>
  <c r="F170" i="15" s="1"/>
  <c r="G170" i="15" s="1"/>
  <c r="H170" i="15" s="1"/>
  <c r="B9" i="15"/>
  <c r="B43" i="15" s="1"/>
  <c r="D43" i="15" s="1"/>
  <c r="E43" i="15" s="1"/>
  <c r="F43" i="15" s="1"/>
  <c r="G43" i="15" s="1"/>
  <c r="H43" i="15" s="1"/>
  <c r="B8" i="15"/>
  <c r="B114" i="15" s="1"/>
  <c r="D114" i="15" s="1"/>
  <c r="E114" i="15" s="1"/>
  <c r="F114" i="15" s="1"/>
  <c r="G114" i="15" s="1"/>
  <c r="H114" i="15" s="1"/>
  <c r="B6" i="15"/>
  <c r="B148" i="15" s="1"/>
  <c r="D148" i="15" s="1"/>
  <c r="E148" i="15" s="1"/>
  <c r="F148" i="15" s="1"/>
  <c r="G148" i="15" s="1"/>
  <c r="H148" i="15" s="1"/>
  <c r="B5" i="15"/>
  <c r="B93" i="15" s="1"/>
  <c r="D93" i="15" s="1"/>
  <c r="E93" i="15" s="1"/>
  <c r="D210" i="15"/>
  <c r="E209" i="15"/>
  <c r="F208" i="15"/>
  <c r="B208" i="15"/>
  <c r="D206" i="15"/>
  <c r="E205" i="15"/>
  <c r="F204" i="15"/>
  <c r="B204" i="15"/>
  <c r="D202" i="15"/>
  <c r="E201" i="15"/>
  <c r="F200" i="15"/>
  <c r="B200" i="15"/>
  <c r="K194" i="15"/>
  <c r="J194" i="15"/>
  <c r="F210" i="15" s="1"/>
  <c r="I194" i="15"/>
  <c r="H194" i="15"/>
  <c r="G194" i="15"/>
  <c r="F194" i="15"/>
  <c r="E194" i="15"/>
  <c r="D194" i="15"/>
  <c r="C194" i="15"/>
  <c r="B194" i="15"/>
  <c r="B210" i="15" s="1"/>
  <c r="K193" i="15"/>
  <c r="J193" i="15"/>
  <c r="F209" i="15" s="1"/>
  <c r="I193" i="15"/>
  <c r="H193" i="15"/>
  <c r="G193" i="15"/>
  <c r="F193" i="15"/>
  <c r="D209" i="15" s="1"/>
  <c r="E193" i="15"/>
  <c r="D193" i="15"/>
  <c r="C209" i="15" s="1"/>
  <c r="C193" i="15"/>
  <c r="B193" i="15"/>
  <c r="B209" i="15" s="1"/>
  <c r="K192" i="15"/>
  <c r="J192" i="15"/>
  <c r="I192" i="15"/>
  <c r="H192" i="15"/>
  <c r="G192" i="15"/>
  <c r="F192" i="15"/>
  <c r="D208" i="15" s="1"/>
  <c r="E192" i="15"/>
  <c r="D192" i="15"/>
  <c r="C192" i="15"/>
  <c r="B192" i="15"/>
  <c r="K191" i="15"/>
  <c r="J191" i="15"/>
  <c r="F207" i="15" s="1"/>
  <c r="I191" i="15"/>
  <c r="H191" i="15"/>
  <c r="E207" i="15" s="1"/>
  <c r="G191" i="15"/>
  <c r="F191" i="15"/>
  <c r="D207" i="15" s="1"/>
  <c r="E191" i="15"/>
  <c r="C207" i="15" s="1"/>
  <c r="B11" i="15" s="1"/>
  <c r="B99" i="15" s="1"/>
  <c r="D99" i="15" s="1"/>
  <c r="E99" i="15" s="1"/>
  <c r="F99" i="15" s="1"/>
  <c r="G99" i="15" s="1"/>
  <c r="H99" i="15" s="1"/>
  <c r="D191" i="15"/>
  <c r="C191" i="15"/>
  <c r="B191" i="15"/>
  <c r="B207" i="15" s="1"/>
  <c r="K190" i="15"/>
  <c r="J190" i="15"/>
  <c r="F206" i="15" s="1"/>
  <c r="I190" i="15"/>
  <c r="H190" i="15"/>
  <c r="G190" i="15"/>
  <c r="F190" i="15"/>
  <c r="E190" i="15"/>
  <c r="D190" i="15"/>
  <c r="C190" i="15"/>
  <c r="B190" i="15"/>
  <c r="B206" i="15" s="1"/>
  <c r="K189" i="15"/>
  <c r="J189" i="15"/>
  <c r="F205" i="15" s="1"/>
  <c r="I189" i="15"/>
  <c r="H189" i="15"/>
  <c r="G189" i="15"/>
  <c r="F189" i="15"/>
  <c r="D205" i="15" s="1"/>
  <c r="E189" i="15"/>
  <c r="D189" i="15"/>
  <c r="C205" i="15" s="1"/>
  <c r="C189" i="15"/>
  <c r="B189" i="15"/>
  <c r="B205" i="15" s="1"/>
  <c r="K188" i="15"/>
  <c r="J188" i="15"/>
  <c r="I188" i="15"/>
  <c r="H188" i="15"/>
  <c r="G188" i="15"/>
  <c r="F188" i="15"/>
  <c r="D204" i="15" s="1"/>
  <c r="E188" i="15"/>
  <c r="D188" i="15"/>
  <c r="C188" i="15"/>
  <c r="B188" i="15"/>
  <c r="K187" i="15"/>
  <c r="J187" i="15"/>
  <c r="F203" i="15" s="1"/>
  <c r="I187" i="15"/>
  <c r="H187" i="15"/>
  <c r="E203" i="15" s="1"/>
  <c r="G187" i="15"/>
  <c r="F187" i="15"/>
  <c r="D203" i="15" s="1"/>
  <c r="D187" i="15"/>
  <c r="C187" i="15"/>
  <c r="B187" i="15"/>
  <c r="B203" i="15" s="1"/>
  <c r="K186" i="15"/>
  <c r="J186" i="15"/>
  <c r="F202" i="15" s="1"/>
  <c r="I186" i="15"/>
  <c r="H186" i="15"/>
  <c r="G186" i="15"/>
  <c r="F186" i="15"/>
  <c r="E186" i="15"/>
  <c r="D186" i="15"/>
  <c r="C186" i="15"/>
  <c r="B186" i="15"/>
  <c r="B202" i="15" s="1"/>
  <c r="K185" i="15"/>
  <c r="J185" i="15"/>
  <c r="F201" i="15" s="1"/>
  <c r="I185" i="15"/>
  <c r="H185" i="15"/>
  <c r="G185" i="15"/>
  <c r="F185" i="15"/>
  <c r="D201" i="15" s="1"/>
  <c r="E185" i="15"/>
  <c r="D185" i="15"/>
  <c r="C185" i="15"/>
  <c r="B185" i="15"/>
  <c r="B201" i="15" s="1"/>
  <c r="K184" i="15"/>
  <c r="J184" i="15"/>
  <c r="I184" i="15"/>
  <c r="H184" i="15"/>
  <c r="G184" i="15"/>
  <c r="F184" i="15"/>
  <c r="D200" i="15" s="1"/>
  <c r="E184" i="15"/>
  <c r="D184" i="15"/>
  <c r="C184" i="15"/>
  <c r="B184" i="15"/>
  <c r="B132" i="15"/>
  <c r="D132" i="15" s="1"/>
  <c r="E132" i="15" s="1"/>
  <c r="F132" i="15" s="1"/>
  <c r="G132" i="15" s="1"/>
  <c r="H132" i="15" s="1"/>
  <c r="J12" i="15"/>
  <c r="J11" i="15"/>
  <c r="J10" i="15"/>
  <c r="J9" i="15"/>
  <c r="J8" i="15"/>
  <c r="J7" i="15"/>
  <c r="J6" i="15"/>
  <c r="J5" i="15"/>
  <c r="K19" i="15" l="1"/>
  <c r="O19" i="15"/>
  <c r="N19" i="15"/>
  <c r="M19" i="15"/>
  <c r="P19" i="15"/>
  <c r="L19" i="15"/>
  <c r="K21" i="15"/>
  <c r="P21" i="15"/>
  <c r="L21" i="15"/>
  <c r="O21" i="15"/>
  <c r="N21" i="15"/>
  <c r="M21" i="15"/>
  <c r="K18" i="15"/>
  <c r="N18" i="15"/>
  <c r="M18" i="15"/>
  <c r="P18" i="15"/>
  <c r="L18" i="15"/>
  <c r="O18" i="15"/>
  <c r="B118" i="15"/>
  <c r="D118" i="15" s="1"/>
  <c r="E118" i="15" s="1"/>
  <c r="F118" i="15" s="1"/>
  <c r="G118" i="15" s="1"/>
  <c r="H118" i="15" s="1"/>
  <c r="B82" i="15"/>
  <c r="D82" i="15" s="1"/>
  <c r="E82" i="15" s="1"/>
  <c r="F82" i="15" s="1"/>
  <c r="G82" i="15" s="1"/>
  <c r="H82" i="15" s="1"/>
  <c r="B100" i="15"/>
  <c r="D100" i="15" s="1"/>
  <c r="E100" i="15" s="1"/>
  <c r="F100" i="15" s="1"/>
  <c r="G100" i="15" s="1"/>
  <c r="H100" i="15" s="1"/>
  <c r="B115" i="15"/>
  <c r="B42" i="15"/>
  <c r="D42" i="15" s="1"/>
  <c r="E42" i="15" s="1"/>
  <c r="F42" i="15" s="1"/>
  <c r="G42" i="15" s="1"/>
  <c r="H42" i="15" s="1"/>
  <c r="C201" i="15"/>
  <c r="B147" i="15"/>
  <c r="D147" i="15" s="1"/>
  <c r="E147" i="15" s="1"/>
  <c r="B61" i="15"/>
  <c r="D61" i="15" s="1"/>
  <c r="E61" i="15" s="1"/>
  <c r="F61" i="15" s="1"/>
  <c r="G61" i="15" s="1"/>
  <c r="H61" i="15" s="1"/>
  <c r="B96" i="15"/>
  <c r="D96" i="15" s="1"/>
  <c r="E96" i="15" s="1"/>
  <c r="F96" i="15" s="1"/>
  <c r="G96" i="15" s="1"/>
  <c r="H96" i="15" s="1"/>
  <c r="B151" i="15"/>
  <c r="D151" i="15" s="1"/>
  <c r="E151" i="15" s="1"/>
  <c r="F151" i="15" s="1"/>
  <c r="G151" i="15" s="1"/>
  <c r="H151" i="15" s="1"/>
  <c r="B39" i="15"/>
  <c r="D39" i="15" s="1"/>
  <c r="E39" i="15" s="1"/>
  <c r="B79" i="15"/>
  <c r="D79" i="15" s="1"/>
  <c r="E79" i="15" s="1"/>
  <c r="F79" i="15" s="1"/>
  <c r="G79" i="15" s="1"/>
  <c r="H79" i="15" s="1"/>
  <c r="B129" i="15"/>
  <c r="D129" i="15" s="1"/>
  <c r="E129" i="15" s="1"/>
  <c r="F129" i="15" s="1"/>
  <c r="G129" i="15" s="1"/>
  <c r="B169" i="15"/>
  <c r="D169" i="15" s="1"/>
  <c r="E169" i="15" s="1"/>
  <c r="F169" i="15" s="1"/>
  <c r="G169" i="15" s="1"/>
  <c r="H169" i="15" s="1"/>
  <c r="B97" i="15"/>
  <c r="D97" i="15" s="1"/>
  <c r="E97" i="15" s="1"/>
  <c r="F97" i="15" s="1"/>
  <c r="G97" i="15" s="1"/>
  <c r="H97" i="15" s="1"/>
  <c r="B111" i="15"/>
  <c r="D111" i="15" s="1"/>
  <c r="E111" i="15" s="1"/>
  <c r="F111" i="15" s="1"/>
  <c r="B133" i="15"/>
  <c r="D133" i="15" s="1"/>
  <c r="E133" i="15" s="1"/>
  <c r="F133" i="15" s="1"/>
  <c r="G133" i="15" s="1"/>
  <c r="H133" i="15" s="1"/>
  <c r="B171" i="15"/>
  <c r="D171" i="15" s="1"/>
  <c r="E171" i="15" s="1"/>
  <c r="F171" i="15" s="1"/>
  <c r="G171" i="15" s="1"/>
  <c r="H171" i="15" s="1"/>
  <c r="B165" i="15"/>
  <c r="D165" i="15" s="1"/>
  <c r="E165" i="15" s="1"/>
  <c r="F165" i="15" s="1"/>
  <c r="B40" i="15"/>
  <c r="D40" i="15" s="1"/>
  <c r="E40" i="15" s="1"/>
  <c r="F40" i="15" s="1"/>
  <c r="G40" i="15" s="1"/>
  <c r="H40" i="15" s="1"/>
  <c r="F20" i="15"/>
  <c r="F134" i="15" s="1"/>
  <c r="B45" i="15"/>
  <c r="D45" i="15" s="1"/>
  <c r="E45" i="15" s="1"/>
  <c r="F45" i="15" s="1"/>
  <c r="G45" i="15" s="1"/>
  <c r="H45" i="15" s="1"/>
  <c r="B64" i="15"/>
  <c r="D64" i="15" s="1"/>
  <c r="E64" i="15" s="1"/>
  <c r="F64" i="15" s="1"/>
  <c r="G64" i="15" s="1"/>
  <c r="H64" i="15" s="1"/>
  <c r="B154" i="15"/>
  <c r="D154" i="15" s="1"/>
  <c r="E154" i="15" s="1"/>
  <c r="F154" i="15" s="1"/>
  <c r="G154" i="15" s="1"/>
  <c r="H154" i="15" s="1"/>
  <c r="B80" i="15"/>
  <c r="D80" i="15" s="1"/>
  <c r="E80" i="15" s="1"/>
  <c r="F80" i="15" s="1"/>
  <c r="G80" i="15" s="1"/>
  <c r="H80" i="15" s="1"/>
  <c r="B98" i="15"/>
  <c r="D98" i="15" s="1"/>
  <c r="E98" i="15" s="1"/>
  <c r="F98" i="15" s="1"/>
  <c r="G98" i="15" s="1"/>
  <c r="H98" i="15" s="1"/>
  <c r="B112" i="15"/>
  <c r="D112" i="15" s="1"/>
  <c r="E112" i="15" s="1"/>
  <c r="F112" i="15" s="1"/>
  <c r="G112" i="15" s="1"/>
  <c r="H112" i="15" s="1"/>
  <c r="B116" i="15"/>
  <c r="D116" i="15" s="1"/>
  <c r="E116" i="15" s="1"/>
  <c r="F116" i="15" s="1"/>
  <c r="G116" i="15" s="1"/>
  <c r="H116" i="15" s="1"/>
  <c r="B130" i="15"/>
  <c r="D130" i="15" s="1"/>
  <c r="E130" i="15" s="1"/>
  <c r="F130" i="15" s="1"/>
  <c r="G130" i="15" s="1"/>
  <c r="H130" i="15" s="1"/>
  <c r="B134" i="15"/>
  <c r="F8" i="15"/>
  <c r="F11" i="15"/>
  <c r="G11" i="15" s="1"/>
  <c r="G76" i="15" s="1"/>
  <c r="F17" i="15"/>
  <c r="H17" i="15" s="1"/>
  <c r="H115" i="15" s="1"/>
  <c r="B57" i="15"/>
  <c r="B75" i="15"/>
  <c r="D75" i="15" s="1"/>
  <c r="B152" i="15"/>
  <c r="D152" i="15" s="1"/>
  <c r="E152" i="15" s="1"/>
  <c r="F152" i="15" s="1"/>
  <c r="G152" i="15" s="1"/>
  <c r="H152" i="15" s="1"/>
  <c r="B166" i="15"/>
  <c r="D166" i="15" s="1"/>
  <c r="E166" i="15" s="1"/>
  <c r="F166" i="15" s="1"/>
  <c r="G166" i="15" s="1"/>
  <c r="H166" i="15" s="1"/>
  <c r="B44" i="15"/>
  <c r="D44" i="15" s="1"/>
  <c r="E44" i="15" s="1"/>
  <c r="F44" i="15" s="1"/>
  <c r="G44" i="15" s="1"/>
  <c r="H44" i="15" s="1"/>
  <c r="B58" i="15"/>
  <c r="D58" i="15" s="1"/>
  <c r="E58" i="15" s="1"/>
  <c r="F58" i="15" s="1"/>
  <c r="G58" i="15" s="1"/>
  <c r="H58" i="15" s="1"/>
  <c r="B62" i="15"/>
  <c r="D62" i="15" s="1"/>
  <c r="E62" i="15" s="1"/>
  <c r="F62" i="15" s="1"/>
  <c r="G62" i="15" s="1"/>
  <c r="H62" i="15" s="1"/>
  <c r="B76" i="15"/>
  <c r="B81" i="15"/>
  <c r="D81" i="15" s="1"/>
  <c r="E81" i="15" s="1"/>
  <c r="F81" i="15" s="1"/>
  <c r="G81" i="15" s="1"/>
  <c r="H81" i="15" s="1"/>
  <c r="B94" i="15"/>
  <c r="D94" i="15" s="1"/>
  <c r="E94" i="15" s="1"/>
  <c r="F94" i="15" s="1"/>
  <c r="G94" i="15" s="1"/>
  <c r="H94" i="15" s="1"/>
  <c r="B153" i="15"/>
  <c r="B135" i="15"/>
  <c r="D135" i="15" s="1"/>
  <c r="E135" i="15" s="1"/>
  <c r="F135" i="15" s="1"/>
  <c r="G135" i="15" s="1"/>
  <c r="H135" i="15" s="1"/>
  <c r="B46" i="15"/>
  <c r="D46" i="15" s="1"/>
  <c r="E46" i="15" s="1"/>
  <c r="F46" i="15" s="1"/>
  <c r="G46" i="15" s="1"/>
  <c r="H46" i="15" s="1"/>
  <c r="B60" i="15"/>
  <c r="D60" i="15" s="1"/>
  <c r="E60" i="15" s="1"/>
  <c r="F60" i="15" s="1"/>
  <c r="G60" i="15" s="1"/>
  <c r="H60" i="15" s="1"/>
  <c r="B63" i="15"/>
  <c r="D63" i="15" s="1"/>
  <c r="E63" i="15" s="1"/>
  <c r="F63" i="15" s="1"/>
  <c r="G63" i="15" s="1"/>
  <c r="H63" i="15" s="1"/>
  <c r="B117" i="15"/>
  <c r="D117" i="15" s="1"/>
  <c r="E117" i="15" s="1"/>
  <c r="F117" i="15" s="1"/>
  <c r="G117" i="15" s="1"/>
  <c r="H117" i="15" s="1"/>
  <c r="B150" i="15"/>
  <c r="D150" i="15" s="1"/>
  <c r="E150" i="15" s="1"/>
  <c r="F150" i="15" s="1"/>
  <c r="G150" i="15" s="1"/>
  <c r="H150" i="15" s="1"/>
  <c r="B168" i="15"/>
  <c r="D168" i="15" s="1"/>
  <c r="E168" i="15" s="1"/>
  <c r="F168" i="15" s="1"/>
  <c r="G168" i="15" s="1"/>
  <c r="H168" i="15" s="1"/>
  <c r="B172" i="15"/>
  <c r="D172" i="15" s="1"/>
  <c r="E172" i="15" s="1"/>
  <c r="F172" i="15" s="1"/>
  <c r="G172" i="15" s="1"/>
  <c r="H172" i="15" s="1"/>
  <c r="F23" i="15"/>
  <c r="D23" i="15" s="1"/>
  <c r="B78" i="15"/>
  <c r="D78" i="15" s="1"/>
  <c r="E78" i="15" s="1"/>
  <c r="F78" i="15" s="1"/>
  <c r="G78" i="15" s="1"/>
  <c r="H78" i="15" s="1"/>
  <c r="F93" i="15"/>
  <c r="C200" i="15"/>
  <c r="B4" i="15" s="1"/>
  <c r="B56" i="15" s="1"/>
  <c r="D56" i="15" s="1"/>
  <c r="E56" i="15" s="1"/>
  <c r="F56" i="15" s="1"/>
  <c r="G56" i="15" s="1"/>
  <c r="H56" i="15" s="1"/>
  <c r="E200" i="15"/>
  <c r="C202" i="15"/>
  <c r="E202" i="15"/>
  <c r="C204" i="15"/>
  <c r="E204" i="15"/>
  <c r="C206" i="15"/>
  <c r="E206" i="15"/>
  <c r="C208" i="15"/>
  <c r="E208" i="15"/>
  <c r="C210" i="15"/>
  <c r="B14" i="15" s="1"/>
  <c r="B137" i="15" s="1"/>
  <c r="D137" i="15" s="1"/>
  <c r="D139" i="15" s="1"/>
  <c r="E210" i="15"/>
  <c r="Q8" i="9"/>
  <c r="O8" i="9"/>
  <c r="M8" i="9"/>
  <c r="K8" i="9"/>
  <c r="K30" i="9"/>
  <c r="K25" i="9"/>
  <c r="K24" i="9"/>
  <c r="Q30" i="9"/>
  <c r="O30" i="9"/>
  <c r="M30" i="9"/>
  <c r="L29" i="11"/>
  <c r="J29" i="11"/>
  <c r="H29" i="11"/>
  <c r="F29" i="11"/>
  <c r="D29" i="11"/>
  <c r="L28" i="11"/>
  <c r="J28" i="11"/>
  <c r="H28" i="11"/>
  <c r="F28" i="11"/>
  <c r="D28" i="11"/>
  <c r="L8" i="11"/>
  <c r="J8" i="11"/>
  <c r="H8" i="11"/>
  <c r="F8" i="11"/>
  <c r="D8" i="11"/>
  <c r="L7" i="11"/>
  <c r="J7" i="11"/>
  <c r="H7" i="11"/>
  <c r="F7" i="11"/>
  <c r="D7" i="11"/>
  <c r="L6" i="11"/>
  <c r="J6" i="11"/>
  <c r="H6" i="11"/>
  <c r="F6" i="11"/>
  <c r="D6" i="11"/>
  <c r="I8" i="6"/>
  <c r="C23" i="8"/>
  <c r="C20" i="8"/>
  <c r="C19" i="8"/>
  <c r="C18" i="8"/>
  <c r="E137" i="15" l="1"/>
  <c r="E139" i="15" s="1"/>
  <c r="B155" i="15"/>
  <c r="B157" i="15" s="1"/>
  <c r="F26" i="15"/>
  <c r="H26" i="15" s="1"/>
  <c r="H173" i="15" s="1"/>
  <c r="H175" i="15" s="1"/>
  <c r="H178" i="15" s="1"/>
  <c r="B101" i="15"/>
  <c r="D101" i="15" s="1"/>
  <c r="D103" i="15" s="1"/>
  <c r="D106" i="15" s="1"/>
  <c r="B83" i="15"/>
  <c r="D83" i="15" s="1"/>
  <c r="E83" i="15" s="1"/>
  <c r="B139" i="15"/>
  <c r="B142" i="15" s="1"/>
  <c r="B65" i="15"/>
  <c r="B67" i="15" s="1"/>
  <c r="B70" i="15" s="1"/>
  <c r="B119" i="15"/>
  <c r="B121" i="15" s="1"/>
  <c r="B124" i="15" s="1"/>
  <c r="B47" i="15"/>
  <c r="D47" i="15" s="1"/>
  <c r="D49" i="15" s="1"/>
  <c r="D52" i="15" s="1"/>
  <c r="B173" i="15"/>
  <c r="B175" i="15" s="1"/>
  <c r="B178" i="15" s="1"/>
  <c r="H23" i="15"/>
  <c r="H153" i="15" s="1"/>
  <c r="B103" i="15"/>
  <c r="B106" i="15" s="1"/>
  <c r="D17" i="15"/>
  <c r="K9" i="15" s="1"/>
  <c r="E20" i="15"/>
  <c r="E134" i="15" s="1"/>
  <c r="F76" i="15"/>
  <c r="D65" i="15"/>
  <c r="D67" i="15" s="1"/>
  <c r="D70" i="15" s="1"/>
  <c r="B38" i="15"/>
  <c r="B50" i="15" s="1"/>
  <c r="B74" i="15"/>
  <c r="D74" i="15" s="1"/>
  <c r="E74" i="15" s="1"/>
  <c r="F74" i="15" s="1"/>
  <c r="G74" i="15" s="1"/>
  <c r="H74" i="15" s="1"/>
  <c r="F115" i="15"/>
  <c r="B146" i="15"/>
  <c r="B164" i="15"/>
  <c r="D164" i="15" s="1"/>
  <c r="E164" i="15" s="1"/>
  <c r="F164" i="15" s="1"/>
  <c r="G164" i="15" s="1"/>
  <c r="H164" i="15" s="1"/>
  <c r="B128" i="15"/>
  <c r="B110" i="15"/>
  <c r="F5" i="15"/>
  <c r="B92" i="15"/>
  <c r="D92" i="15" s="1"/>
  <c r="E92" i="15" s="1"/>
  <c r="F92" i="15" s="1"/>
  <c r="G92" i="15" s="1"/>
  <c r="H92" i="15" s="1"/>
  <c r="B160" i="15"/>
  <c r="G20" i="15"/>
  <c r="G134" i="15" s="1"/>
  <c r="H20" i="15"/>
  <c r="H134" i="15" s="1"/>
  <c r="D20" i="15"/>
  <c r="F173" i="15"/>
  <c r="F175" i="15" s="1"/>
  <c r="F178" i="15" s="1"/>
  <c r="E26" i="15"/>
  <c r="E173" i="15" s="1"/>
  <c r="E175" i="15" s="1"/>
  <c r="E178" i="15" s="1"/>
  <c r="G17" i="15"/>
  <c r="G115" i="15" s="1"/>
  <c r="E17" i="15"/>
  <c r="E115" i="15" s="1"/>
  <c r="F57" i="15"/>
  <c r="F68" i="15" s="1"/>
  <c r="G8" i="15"/>
  <c r="G57" i="15" s="1"/>
  <c r="G68" i="15" s="1"/>
  <c r="H8" i="15"/>
  <c r="H57" i="15" s="1"/>
  <c r="H68" i="15" s="1"/>
  <c r="D8" i="15"/>
  <c r="E8" i="15"/>
  <c r="E57" i="15" s="1"/>
  <c r="E68" i="15" s="1"/>
  <c r="G26" i="15"/>
  <c r="G173" i="15" s="1"/>
  <c r="G175" i="15" s="1"/>
  <c r="G178" i="15" s="1"/>
  <c r="H11" i="15"/>
  <c r="H76" i="15" s="1"/>
  <c r="D11" i="15"/>
  <c r="E11" i="15"/>
  <c r="E76" i="15" s="1"/>
  <c r="G23" i="15"/>
  <c r="G153" i="15" s="1"/>
  <c r="E23" i="15"/>
  <c r="E153" i="15" s="1"/>
  <c r="F153" i="15"/>
  <c r="B68" i="15"/>
  <c r="G165" i="15"/>
  <c r="G111" i="15"/>
  <c r="F147" i="15"/>
  <c r="F39" i="15"/>
  <c r="H129" i="15"/>
  <c r="G93" i="15"/>
  <c r="E75" i="15"/>
  <c r="D153" i="15"/>
  <c r="K7" i="8"/>
  <c r="L7" i="8"/>
  <c r="E104" i="15" l="1"/>
  <c r="D155" i="15"/>
  <c r="D157" i="15" s="1"/>
  <c r="D160" i="15" s="1"/>
  <c r="D26" i="15"/>
  <c r="K12" i="15" s="1"/>
  <c r="K22" i="15" s="1"/>
  <c r="D85" i="15"/>
  <c r="D88" i="15" s="1"/>
  <c r="F137" i="15"/>
  <c r="F139" i="15" s="1"/>
  <c r="B49" i="15"/>
  <c r="B52" i="15" s="1"/>
  <c r="E101" i="15"/>
  <c r="E103" i="15" s="1"/>
  <c r="E106" i="15" s="1"/>
  <c r="E47" i="15"/>
  <c r="E49" i="15" s="1"/>
  <c r="E52" i="15" s="1"/>
  <c r="D119" i="15"/>
  <c r="E119" i="15" s="1"/>
  <c r="E121" i="15" s="1"/>
  <c r="E124" i="15" s="1"/>
  <c r="B85" i="15"/>
  <c r="B88" i="15" s="1"/>
  <c r="D115" i="15"/>
  <c r="K11" i="15"/>
  <c r="E65" i="15"/>
  <c r="F65" i="15" s="1"/>
  <c r="G65" i="15" s="1"/>
  <c r="F104" i="15"/>
  <c r="F176" i="15"/>
  <c r="D104" i="15"/>
  <c r="D176" i="15"/>
  <c r="B104" i="15"/>
  <c r="E176" i="15"/>
  <c r="B86" i="15"/>
  <c r="B176" i="15"/>
  <c r="H5" i="15"/>
  <c r="H38" i="15" s="1"/>
  <c r="E5" i="15"/>
  <c r="E38" i="15" s="1"/>
  <c r="E50" i="15" s="1"/>
  <c r="D5" i="15"/>
  <c r="G5" i="15"/>
  <c r="G38" i="15" s="1"/>
  <c r="F38" i="15"/>
  <c r="F50" i="15" s="1"/>
  <c r="D146" i="15"/>
  <c r="B158" i="15"/>
  <c r="B122" i="15"/>
  <c r="D110" i="15"/>
  <c r="D128" i="15"/>
  <c r="B140" i="15"/>
  <c r="K7" i="15"/>
  <c r="K17" i="15" s="1"/>
  <c r="K6" i="15"/>
  <c r="K16" i="15" s="1"/>
  <c r="D134" i="15"/>
  <c r="D142" i="15" s="1"/>
  <c r="K10" i="15"/>
  <c r="K20" i="15" s="1"/>
  <c r="D57" i="15"/>
  <c r="D68" i="15" s="1"/>
  <c r="D76" i="15"/>
  <c r="D86" i="15" s="1"/>
  <c r="G137" i="15"/>
  <c r="E142" i="15"/>
  <c r="H93" i="15"/>
  <c r="H104" i="15" s="1"/>
  <c r="G104" i="15"/>
  <c r="G147" i="15"/>
  <c r="E86" i="15"/>
  <c r="F75" i="15"/>
  <c r="G39" i="15"/>
  <c r="F83" i="15"/>
  <c r="E85" i="15"/>
  <c r="E88" i="15" s="1"/>
  <c r="H111" i="15"/>
  <c r="H165" i="15"/>
  <c r="H176" i="15" s="1"/>
  <c r="G176" i="15"/>
  <c r="O7" i="8"/>
  <c r="E155" i="15" l="1"/>
  <c r="F155" i="15" s="1"/>
  <c r="D173" i="15"/>
  <c r="D175" i="15" s="1"/>
  <c r="D178" i="15" s="1"/>
  <c r="F119" i="15"/>
  <c r="F121" i="15" s="1"/>
  <c r="F124" i="15" s="1"/>
  <c r="F101" i="15"/>
  <c r="G101" i="15" s="1"/>
  <c r="G103" i="15" s="1"/>
  <c r="G106" i="15" s="1"/>
  <c r="D121" i="15"/>
  <c r="D124" i="15" s="1"/>
  <c r="F47" i="15"/>
  <c r="F49" i="15" s="1"/>
  <c r="F52" i="15" s="1"/>
  <c r="E67" i="15"/>
  <c r="E70" i="15" s="1"/>
  <c r="F67" i="15"/>
  <c r="F70" i="15" s="1"/>
  <c r="E128" i="15"/>
  <c r="D140" i="15"/>
  <c r="D38" i="15"/>
  <c r="D50" i="15" s="1"/>
  <c r="K5" i="15"/>
  <c r="K15" i="15" s="1"/>
  <c r="E110" i="15"/>
  <c r="D122" i="15"/>
  <c r="E146" i="15"/>
  <c r="D158" i="15"/>
  <c r="H137" i="15"/>
  <c r="H139" i="15" s="1"/>
  <c r="H142" i="15" s="1"/>
  <c r="G139" i="15"/>
  <c r="F142" i="15"/>
  <c r="G67" i="15"/>
  <c r="G70" i="15" s="1"/>
  <c r="H65" i="15"/>
  <c r="H67" i="15" s="1"/>
  <c r="H70" i="15" s="1"/>
  <c r="F85" i="15"/>
  <c r="F88" i="15" s="1"/>
  <c r="G83" i="15"/>
  <c r="H147" i="15"/>
  <c r="H39" i="15"/>
  <c r="H50" i="15" s="1"/>
  <c r="G50" i="15"/>
  <c r="F86" i="15"/>
  <c r="G75" i="15"/>
  <c r="AA58" i="8"/>
  <c r="S58" i="8"/>
  <c r="T18" i="8"/>
  <c r="T23" i="8" s="1"/>
  <c r="S18" i="8"/>
  <c r="S23" i="8" s="1"/>
  <c r="T17" i="8"/>
  <c r="T20" i="8" s="1"/>
  <c r="S17" i="8"/>
  <c r="S20" i="8" s="1"/>
  <c r="W58" i="8"/>
  <c r="X58" i="8"/>
  <c r="Y58" i="8"/>
  <c r="Z58" i="8"/>
  <c r="O58" i="8"/>
  <c r="K58" i="8"/>
  <c r="G58" i="8"/>
  <c r="C58" i="8"/>
  <c r="K18" i="8"/>
  <c r="P18" i="8"/>
  <c r="O18" i="8"/>
  <c r="P17" i="8"/>
  <c r="P20" i="8" s="1"/>
  <c r="O17" i="8"/>
  <c r="O20" i="8" s="1"/>
  <c r="O19" i="8"/>
  <c r="L17" i="8"/>
  <c r="L20" i="8" s="1"/>
  <c r="K17" i="8"/>
  <c r="K20" i="8" s="1"/>
  <c r="H18" i="8"/>
  <c r="G18" i="8"/>
  <c r="H17" i="8"/>
  <c r="H20" i="8" s="1"/>
  <c r="G17" i="8"/>
  <c r="G20" i="8" s="1"/>
  <c r="E187" i="15"/>
  <c r="C203" i="15" s="1"/>
  <c r="B7" i="15" s="1"/>
  <c r="D18" i="8"/>
  <c r="D23" i="8" s="1"/>
  <c r="D17" i="8"/>
  <c r="D20" i="8" s="1"/>
  <c r="C17" i="8"/>
  <c r="I19" i="6"/>
  <c r="I21" i="6"/>
  <c r="F103" i="15" l="1"/>
  <c r="F106" i="15" s="1"/>
  <c r="F157" i="15"/>
  <c r="F160" i="15" s="1"/>
  <c r="G155" i="15"/>
  <c r="E157" i="15"/>
  <c r="E160" i="15" s="1"/>
  <c r="H101" i="15"/>
  <c r="H103" i="15" s="1"/>
  <c r="H106" i="15" s="1"/>
  <c r="G119" i="15"/>
  <c r="G121" i="15" s="1"/>
  <c r="G124" i="15" s="1"/>
  <c r="G47" i="15"/>
  <c r="H47" i="15" s="1"/>
  <c r="H49" i="15" s="1"/>
  <c r="H52" i="15" s="1"/>
  <c r="F110" i="15"/>
  <c r="E122" i="15"/>
  <c r="B131" i="15"/>
  <c r="B149" i="15"/>
  <c r="B113" i="15"/>
  <c r="B41" i="15"/>
  <c r="B77" i="15"/>
  <c r="B95" i="15"/>
  <c r="B105" i="15" s="1"/>
  <c r="F14" i="15"/>
  <c r="B59" i="15"/>
  <c r="B167" i="15"/>
  <c r="F146" i="15"/>
  <c r="E158" i="15"/>
  <c r="F128" i="15"/>
  <c r="E140" i="15"/>
  <c r="G142" i="15"/>
  <c r="H75" i="15"/>
  <c r="H86" i="15" s="1"/>
  <c r="G86" i="15"/>
  <c r="G85" i="15"/>
  <c r="G88" i="15" s="1"/>
  <c r="H83" i="15"/>
  <c r="H85" i="15" s="1"/>
  <c r="H88" i="15" s="1"/>
  <c r="S19" i="8"/>
  <c r="S22" i="8" s="1"/>
  <c r="S59" i="8" s="1"/>
  <c r="AA59" i="8" s="1"/>
  <c r="T19" i="8"/>
  <c r="T22" i="8" s="1"/>
  <c r="G23" i="8"/>
  <c r="P19" i="8"/>
  <c r="P24" i="8" s="1"/>
  <c r="L18" i="8"/>
  <c r="L23" i="8" s="1"/>
  <c r="K19" i="8"/>
  <c r="K24" i="8" s="1"/>
  <c r="H19" i="8"/>
  <c r="H22" i="8" s="1"/>
  <c r="H23" i="8"/>
  <c r="L19" i="8"/>
  <c r="O22" i="8"/>
  <c r="O59" i="8" s="1"/>
  <c r="Z59" i="8" s="1"/>
  <c r="O24" i="8"/>
  <c r="O23" i="8"/>
  <c r="P23" i="8"/>
  <c r="K23" i="8"/>
  <c r="G19" i="8"/>
  <c r="G24" i="8" s="1"/>
  <c r="D19" i="8"/>
  <c r="D22" i="8" s="1"/>
  <c r="C22" i="8"/>
  <c r="I20" i="6"/>
  <c r="I23" i="6" s="1"/>
  <c r="G157" i="15" l="1"/>
  <c r="G160" i="15" s="1"/>
  <c r="H155" i="15"/>
  <c r="H157" i="15" s="1"/>
  <c r="H160" i="15" s="1"/>
  <c r="H119" i="15"/>
  <c r="H121" i="15" s="1"/>
  <c r="H124" i="15" s="1"/>
  <c r="G49" i="15"/>
  <c r="G52" i="15" s="1"/>
  <c r="D59" i="15"/>
  <c r="B69" i="15"/>
  <c r="D41" i="15"/>
  <c r="B51" i="15"/>
  <c r="G146" i="15"/>
  <c r="F158" i="15"/>
  <c r="E14" i="15"/>
  <c r="E95" i="15" s="1"/>
  <c r="E105" i="15" s="1"/>
  <c r="E91" i="15" s="1"/>
  <c r="E15" i="15" s="1"/>
  <c r="M8" i="15" s="1"/>
  <c r="D14" i="15"/>
  <c r="H14" i="15"/>
  <c r="H95" i="15" s="1"/>
  <c r="H105" i="15" s="1"/>
  <c r="H91" i="15" s="1"/>
  <c r="H15" i="15" s="1"/>
  <c r="P8" i="15" s="1"/>
  <c r="F95" i="15"/>
  <c r="F105" i="15" s="1"/>
  <c r="F91" i="15" s="1"/>
  <c r="F15" i="15" s="1"/>
  <c r="N8" i="15" s="1"/>
  <c r="G14" i="15"/>
  <c r="G95" i="15" s="1"/>
  <c r="G105" i="15" s="1"/>
  <c r="G91" i="15" s="1"/>
  <c r="G15" i="15" s="1"/>
  <c r="O8" i="15" s="1"/>
  <c r="D113" i="15"/>
  <c r="B123" i="15"/>
  <c r="D149" i="15"/>
  <c r="B159" i="15"/>
  <c r="G110" i="15"/>
  <c r="F122" i="15"/>
  <c r="G128" i="15"/>
  <c r="F140" i="15"/>
  <c r="D167" i="15"/>
  <c r="B177" i="15"/>
  <c r="D77" i="15"/>
  <c r="B87" i="15"/>
  <c r="D131" i="15"/>
  <c r="B141" i="15"/>
  <c r="T24" i="8"/>
  <c r="P22" i="8"/>
  <c r="O60" i="8" s="1"/>
  <c r="Z60" i="8" s="1"/>
  <c r="C59" i="8"/>
  <c r="C60" i="8"/>
  <c r="H24" i="8"/>
  <c r="S24" i="8"/>
  <c r="S60" i="8"/>
  <c r="AA60" i="8" s="1"/>
  <c r="L22" i="8"/>
  <c r="L24" i="8"/>
  <c r="K22" i="8"/>
  <c r="K59" i="8" s="1"/>
  <c r="Y59" i="8" s="1"/>
  <c r="C24" i="8"/>
  <c r="D24" i="8"/>
  <c r="G22" i="8"/>
  <c r="G59" i="8" s="1"/>
  <c r="X59" i="8" s="1"/>
  <c r="E77" i="15" l="1"/>
  <c r="D87" i="15"/>
  <c r="D73" i="15" s="1"/>
  <c r="D12" i="15" s="1"/>
  <c r="L7" i="15" s="1"/>
  <c r="L17" i="15" s="1"/>
  <c r="H128" i="15"/>
  <c r="H140" i="15" s="1"/>
  <c r="G140" i="15"/>
  <c r="E149" i="15"/>
  <c r="D159" i="15"/>
  <c r="D145" i="15" s="1"/>
  <c r="D24" i="15" s="1"/>
  <c r="L11" i="15" s="1"/>
  <c r="E113" i="15"/>
  <c r="D123" i="15"/>
  <c r="D109" i="15" s="1"/>
  <c r="D18" i="15" s="1"/>
  <c r="L9" i="15" s="1"/>
  <c r="K8" i="15"/>
  <c r="D95" i="15"/>
  <c r="D105" i="15" s="1"/>
  <c r="D91" i="15" s="1"/>
  <c r="D15" i="15" s="1"/>
  <c r="L8" i="15" s="1"/>
  <c r="E41" i="15"/>
  <c r="D51" i="15"/>
  <c r="D37" i="15" s="1"/>
  <c r="D6" i="15" s="1"/>
  <c r="L5" i="15" s="1"/>
  <c r="L15" i="15" s="1"/>
  <c r="E131" i="15"/>
  <c r="D141" i="15"/>
  <c r="D127" i="15" s="1"/>
  <c r="D21" i="15" s="1"/>
  <c r="L10" i="15" s="1"/>
  <c r="L20" i="15" s="1"/>
  <c r="E167" i="15"/>
  <c r="D177" i="15"/>
  <c r="D163" i="15" s="1"/>
  <c r="D27" i="15" s="1"/>
  <c r="L12" i="15" s="1"/>
  <c r="L22" i="15" s="1"/>
  <c r="H110" i="15"/>
  <c r="H122" i="15" s="1"/>
  <c r="G122" i="15"/>
  <c r="H146" i="15"/>
  <c r="H158" i="15" s="1"/>
  <c r="G158" i="15"/>
  <c r="E59" i="15"/>
  <c r="D69" i="15"/>
  <c r="D55" i="15" s="1"/>
  <c r="D9" i="15" s="1"/>
  <c r="L6" i="15" s="1"/>
  <c r="L16" i="15" s="1"/>
  <c r="W60" i="8"/>
  <c r="W59" i="8"/>
  <c r="G60" i="8"/>
  <c r="X60" i="8" s="1"/>
  <c r="K60" i="8"/>
  <c r="Y60" i="8" s="1"/>
  <c r="F131" i="15" l="1"/>
  <c r="E141" i="15"/>
  <c r="E127" i="15" s="1"/>
  <c r="E21" i="15" s="1"/>
  <c r="M10" i="15" s="1"/>
  <c r="M20" i="15" s="1"/>
  <c r="F149" i="15"/>
  <c r="E159" i="15"/>
  <c r="E145" i="15" s="1"/>
  <c r="E24" i="15" s="1"/>
  <c r="M11" i="15" s="1"/>
  <c r="F77" i="15"/>
  <c r="E87" i="15"/>
  <c r="E73" i="15" s="1"/>
  <c r="E12" i="15" s="1"/>
  <c r="M7" i="15" s="1"/>
  <c r="M17" i="15" s="1"/>
  <c r="F167" i="15"/>
  <c r="E177" i="15"/>
  <c r="E163" i="15" s="1"/>
  <c r="E27" i="15" s="1"/>
  <c r="M12" i="15" s="1"/>
  <c r="M22" i="15" s="1"/>
  <c r="F41" i="15"/>
  <c r="E51" i="15"/>
  <c r="E37" i="15" s="1"/>
  <c r="E6" i="15" s="1"/>
  <c r="M5" i="15" s="1"/>
  <c r="M15" i="15" s="1"/>
  <c r="F113" i="15"/>
  <c r="E123" i="15"/>
  <c r="E109" i="15" s="1"/>
  <c r="E18" i="15" s="1"/>
  <c r="M9" i="15" s="1"/>
  <c r="F59" i="15"/>
  <c r="E69" i="15"/>
  <c r="E55" i="15" s="1"/>
  <c r="E9" i="15" s="1"/>
  <c r="M6" i="15" s="1"/>
  <c r="M16" i="15" s="1"/>
  <c r="G113" i="15" l="1"/>
  <c r="F123" i="15"/>
  <c r="F109" i="15" s="1"/>
  <c r="F18" i="15" s="1"/>
  <c r="N9" i="15" s="1"/>
  <c r="G167" i="15"/>
  <c r="F177" i="15"/>
  <c r="F163" i="15" s="1"/>
  <c r="F27" i="15" s="1"/>
  <c r="N12" i="15" s="1"/>
  <c r="N22" i="15" s="1"/>
  <c r="G77" i="15"/>
  <c r="F87" i="15"/>
  <c r="F73" i="15" s="1"/>
  <c r="F12" i="15" s="1"/>
  <c r="N7" i="15" s="1"/>
  <c r="N17" i="15" s="1"/>
  <c r="G131" i="15"/>
  <c r="F141" i="15"/>
  <c r="F127" i="15" s="1"/>
  <c r="F21" i="15" s="1"/>
  <c r="N10" i="15" s="1"/>
  <c r="N20" i="15" s="1"/>
  <c r="G59" i="15"/>
  <c r="F69" i="15"/>
  <c r="F55" i="15" s="1"/>
  <c r="F9" i="15" s="1"/>
  <c r="N6" i="15" s="1"/>
  <c r="N16" i="15" s="1"/>
  <c r="G41" i="15"/>
  <c r="F51" i="15"/>
  <c r="F37" i="15" s="1"/>
  <c r="F6" i="15" s="1"/>
  <c r="N5" i="15" s="1"/>
  <c r="N15" i="15" s="1"/>
  <c r="G149" i="15"/>
  <c r="F159" i="15"/>
  <c r="F145" i="15" s="1"/>
  <c r="F24" i="15" s="1"/>
  <c r="N11" i="15" s="1"/>
  <c r="H149" i="15" l="1"/>
  <c r="H159" i="15" s="1"/>
  <c r="H145" i="15" s="1"/>
  <c r="H24" i="15" s="1"/>
  <c r="P11" i="15" s="1"/>
  <c r="G159" i="15"/>
  <c r="G145" i="15" s="1"/>
  <c r="G24" i="15" s="1"/>
  <c r="O11" i="15" s="1"/>
  <c r="H59" i="15"/>
  <c r="H69" i="15" s="1"/>
  <c r="H55" i="15" s="1"/>
  <c r="H9" i="15" s="1"/>
  <c r="P6" i="15" s="1"/>
  <c r="P16" i="15" s="1"/>
  <c r="G69" i="15"/>
  <c r="G55" i="15" s="1"/>
  <c r="G9" i="15" s="1"/>
  <c r="O6" i="15" s="1"/>
  <c r="O16" i="15" s="1"/>
  <c r="H77" i="15"/>
  <c r="H87" i="15" s="1"/>
  <c r="H73" i="15" s="1"/>
  <c r="H12" i="15" s="1"/>
  <c r="P7" i="15" s="1"/>
  <c r="P17" i="15" s="1"/>
  <c r="G87" i="15"/>
  <c r="G73" i="15" s="1"/>
  <c r="G12" i="15" s="1"/>
  <c r="O7" i="15" s="1"/>
  <c r="O17" i="15" s="1"/>
  <c r="H113" i="15"/>
  <c r="H123" i="15" s="1"/>
  <c r="H109" i="15" s="1"/>
  <c r="H18" i="15" s="1"/>
  <c r="P9" i="15" s="1"/>
  <c r="G123" i="15"/>
  <c r="G109" i="15" s="1"/>
  <c r="G18" i="15" s="1"/>
  <c r="O9" i="15" s="1"/>
  <c r="H41" i="15"/>
  <c r="H51" i="15" s="1"/>
  <c r="H37" i="15" s="1"/>
  <c r="H6" i="15" s="1"/>
  <c r="P5" i="15" s="1"/>
  <c r="P15" i="15" s="1"/>
  <c r="G51" i="15"/>
  <c r="G37" i="15" s="1"/>
  <c r="G6" i="15" s="1"/>
  <c r="O5" i="15" s="1"/>
  <c r="O15" i="15" s="1"/>
  <c r="H131" i="15"/>
  <c r="H141" i="15" s="1"/>
  <c r="H127" i="15" s="1"/>
  <c r="H21" i="15" s="1"/>
  <c r="P10" i="15" s="1"/>
  <c r="P20" i="15" s="1"/>
  <c r="G141" i="15"/>
  <c r="G127" i="15" s="1"/>
  <c r="G21" i="15" s="1"/>
  <c r="O10" i="15" s="1"/>
  <c r="O20" i="15" s="1"/>
  <c r="G177" i="15"/>
  <c r="G163" i="15" s="1"/>
  <c r="G27" i="15" s="1"/>
  <c r="O12" i="15" s="1"/>
  <c r="O22" i="15" s="1"/>
  <c r="H167" i="15"/>
  <c r="H177" i="15" s="1"/>
  <c r="H163" i="15" s="1"/>
  <c r="H27" i="15" s="1"/>
  <c r="P12" i="15" s="1"/>
  <c r="P22" i="15" s="1"/>
</calcChain>
</file>

<file path=xl/sharedStrings.xml><?xml version="1.0" encoding="utf-8"?>
<sst xmlns="http://schemas.openxmlformats.org/spreadsheetml/2006/main" count="549" uniqueCount="210">
  <si>
    <t>Steinkohle</t>
  </si>
  <si>
    <t>Untere Schätzung 
(hohe Auslastung)</t>
  </si>
  <si>
    <t>Obere Schätzung 
(geringe Auslastung)</t>
  </si>
  <si>
    <t>EUR/kW</t>
  </si>
  <si>
    <t>%</t>
  </si>
  <si>
    <t>Untere Schätzung 
(Standard Investitions-kosten, 
guter Standort)</t>
  </si>
  <si>
    <t>Unterer Wert</t>
  </si>
  <si>
    <t>Oberer Wert</t>
  </si>
  <si>
    <t>Zinssatz (%)</t>
  </si>
  <si>
    <t>Ökonomische Lebensdauer (Jahre)</t>
  </si>
  <si>
    <t>Investitionskosten (EUR/kW)</t>
  </si>
  <si>
    <t>Fixe Kosten</t>
  </si>
  <si>
    <t>Variable Kosten</t>
  </si>
  <si>
    <r>
      <t>Brennstoffkosten (EUR/MWh</t>
    </r>
    <r>
      <rPr>
        <sz val="8"/>
        <color theme="1"/>
        <rFont val="Arial"/>
        <family val="2"/>
      </rPr>
      <t>therm</t>
    </r>
    <r>
      <rPr>
        <sz val="11"/>
        <color theme="1"/>
        <rFont val="Arial"/>
        <family val="2"/>
      </rPr>
      <t>)</t>
    </r>
  </si>
  <si>
    <t>Technische Parameter</t>
  </si>
  <si>
    <t>CO2-Kosten (EUR/tCO2)</t>
  </si>
  <si>
    <t>Vollaststunden pro Jahr (h)</t>
  </si>
  <si>
    <t>Wirkungsgrad (bei fossilen, in %)</t>
  </si>
  <si>
    <t>Emissionsfaktoren</t>
  </si>
  <si>
    <t>Erdgas</t>
  </si>
  <si>
    <t>Wirkungsgrad</t>
  </si>
  <si>
    <t>Technische Lebensdauer</t>
  </si>
  <si>
    <t>Jahre</t>
  </si>
  <si>
    <t>EUR/kW/Jahr</t>
  </si>
  <si>
    <t>Fixe Betriebskosten (EUR/kW/Jahr)</t>
  </si>
  <si>
    <t>Kalkulatorische Zinssätze</t>
  </si>
  <si>
    <t>Steinkohle, Erdgaskraftwerke</t>
  </si>
  <si>
    <t>Steinkohlekraftwerk</t>
  </si>
  <si>
    <t>Erdgaskraftwerk</t>
  </si>
  <si>
    <t>Brennstoffpreise</t>
  </si>
  <si>
    <t>EUR/Mwhtherm</t>
  </si>
  <si>
    <t>CO2-Preise</t>
  </si>
  <si>
    <t>EUR/tCO2</t>
  </si>
  <si>
    <t>tCO2</t>
  </si>
  <si>
    <t>Stromerzeugung</t>
  </si>
  <si>
    <t>Ergebnis</t>
  </si>
  <si>
    <r>
      <t>Variable Betriebskosten (EUR/MWh</t>
    </r>
    <r>
      <rPr>
        <sz val="8"/>
        <color theme="1"/>
        <rFont val="Arial"/>
        <family val="2"/>
      </rPr>
      <t>elekt</t>
    </r>
    <r>
      <rPr>
        <sz val="11"/>
        <color theme="1"/>
        <rFont val="Arial"/>
        <family val="2"/>
      </rPr>
      <t>)</t>
    </r>
  </si>
  <si>
    <r>
      <t>CO2-Emmissionsfaktor (tCO2/MWh</t>
    </r>
    <r>
      <rPr>
        <sz val="8"/>
        <color theme="1"/>
        <rFont val="Arial"/>
        <family val="2"/>
      </rPr>
      <t>therm</t>
    </r>
    <r>
      <rPr>
        <sz val="11"/>
        <color theme="1"/>
        <rFont val="Arial"/>
        <family val="2"/>
      </rPr>
      <t>)</t>
    </r>
  </si>
  <si>
    <t>Kosten</t>
  </si>
  <si>
    <r>
      <t>kWh</t>
    </r>
    <r>
      <rPr>
        <sz val="8"/>
        <color theme="1"/>
        <rFont val="Arial"/>
        <family val="2"/>
      </rPr>
      <t>elektr</t>
    </r>
    <r>
      <rPr>
        <sz val="11"/>
        <color theme="1"/>
        <rFont val="Arial"/>
        <family val="2"/>
      </rPr>
      <t xml:space="preserve"> pro Jahr </t>
    </r>
  </si>
  <si>
    <t>Stromgestehungskosten (ct/kWh)</t>
  </si>
  <si>
    <t>Kapitalkosten pro Jahr (EUR)</t>
  </si>
  <si>
    <t>Betriebs-&amp; Brennstoffkosten pro Jahr (EUR)</t>
  </si>
  <si>
    <t>CO2-Kosten pro Jahr (EUR)</t>
  </si>
  <si>
    <t>Berechnungen pro 1 kW</t>
  </si>
  <si>
    <t>Quelle: EWI Trendstudie 2022, Anhang</t>
  </si>
  <si>
    <t>Quelle: EWI Trendstudie 2022, S.33</t>
  </si>
  <si>
    <t>Gibt die Menge CO2 je Energieeinheit im Brennstoff an</t>
  </si>
  <si>
    <t>Gibt an wie viel elektrische Energie je Energieeinheit im Brennstoff erzeugt wird</t>
  </si>
  <si>
    <t>Errechnet aus der installierten Leistung (1kW) und der Anzahl an Vollaststunden</t>
  </si>
  <si>
    <t>Entspricht der jährlichen Rückzahlung für einen Kredit in Höhe der Investitionskosten bei angegebenem Zinsatz über die gesamte ökonomische Lebensdauer</t>
  </si>
  <si>
    <t>Errechnet aus den Kosten für CO2, der Menge von freigesetztem CO2 (abhängig von dem Wirkungsgrad des Kraftwerks) und dem Emissionsfakor des Brennstoffes</t>
  </si>
  <si>
    <t>Errechnet aus den fixen Betriebskosten und Kosten für Brennstoff zur Stromerzeugung (abhängig von dem Wirkungsgrad des Kraftwerks), sowie den variablen Betriebskosten</t>
  </si>
  <si>
    <t>Benutzung pro Jahr</t>
  </si>
  <si>
    <t>Gibt an wie vielen Stunden die volle Leistung rechnerisch erbracht wird - z.B. wären bei kontinuierlichem Betrieb auf 50% der Nennleistung die Vollaststunden im gesamten Jahr halb so hoch wie die Benutzungsstunden</t>
  </si>
  <si>
    <t>Zwischenrechnungen (pro kW)</t>
  </si>
  <si>
    <t>Quelle</t>
  </si>
  <si>
    <t>EWI</t>
  </si>
  <si>
    <t>Band-
breite</t>
  </si>
  <si>
    <t>Gas- und Dampfkrafwerk (neu)</t>
  </si>
  <si>
    <t>Steinkohle (neu)</t>
  </si>
  <si>
    <t>Windanlagen</t>
  </si>
  <si>
    <t>Windkraftwerke</t>
  </si>
  <si>
    <t>Jahr</t>
  </si>
  <si>
    <t>Fossile Kraftwerke</t>
  </si>
  <si>
    <t>Erneuerbare Kraftwerke</t>
  </si>
  <si>
    <t>Quelle: Fraunhofer IWES, 2013: Kostenoptimaler Ausbau der Erneuerbaren Energien in Deutschland; Entwicklung der Windenergie in Deutschland</t>
  </si>
  <si>
    <t>Windkraftwerke (Schwachwindanlage)</t>
  </si>
  <si>
    <t>Windkraftwerke (Starkwindanlage Typ I im Norden)</t>
  </si>
  <si>
    <t>Windkraftwerke (Starkwindanlage Typ II im Norden)</t>
  </si>
  <si>
    <t>Windkraftwerke (Schwachwindanlage Typ I im Süden)</t>
  </si>
  <si>
    <t>Windkraftwerke (Schwachwindanlage Typ II im Süden)</t>
  </si>
  <si>
    <t>Fixe Betriebskosten</t>
  </si>
  <si>
    <t>Solaranlagen - Freifläche</t>
  </si>
  <si>
    <t>Solaranlagen - Privatdach</t>
  </si>
  <si>
    <t>Technische Lebensdauer (Jahre)</t>
  </si>
  <si>
    <t>Untere Schätzung (niedrige Investitions-kosten)</t>
  </si>
  <si>
    <t>Obere Schätzung 
(höhere Investitions-kosten)</t>
  </si>
  <si>
    <t>Obere Schätzung (höhere Investitions-kosten)</t>
  </si>
  <si>
    <t>Kapitalkosten (ct/kWh)</t>
  </si>
  <si>
    <t>Betriebskosten (ct/kWh)</t>
  </si>
  <si>
    <t>Agora</t>
  </si>
  <si>
    <t xml:space="preserve">Erklärung </t>
  </si>
  <si>
    <t>Gibt die gesamten spezifischen Kosten für die Investition an</t>
  </si>
  <si>
    <t>Kosten für den Einkauf von CO2-Zertifikaten (weitergehende externe Kosten sind nicht berücksichtigt)</t>
  </si>
  <si>
    <t>Angabe in Cent pro Kilowattstunde - Zur Umrechnung in EURO pro Megawattstunde (EUR/MWh) ist diese Zahl mit 10 zu multiplizieren</t>
  </si>
  <si>
    <t>Weitergehende Erklärung zur Berechnung der Stromgestehungskosten:</t>
  </si>
  <si>
    <t>http://www.energiewende-richtig.de/studie/energiewirtschaftlicher-schwerpunkt-als-stresstest-der-elektrizitaetsversorgung-und-blick-d-0</t>
  </si>
  <si>
    <t>Eingabeparameter</t>
  </si>
  <si>
    <t>Realer kalkulatorischer Zinssatz für das gesamte Investitionsprojekt (Eigenkapital + Fremdkapitalzinsen)</t>
  </si>
  <si>
    <t xml:space="preserve">Nutzungsdauer der Anlage wird für die Berechnung der Stromgestehungskosten auch als Laufzeit der Investitionsabzahlung angenommen </t>
  </si>
  <si>
    <t>Parameterwert und Quelle für Abschätzung</t>
  </si>
  <si>
    <t>Weitere Parameterwerte und Quellen (Beispiele)</t>
  </si>
  <si>
    <t>Investitionskosten und Wirkungsgrad 
Steinkohlekraftwerk</t>
  </si>
  <si>
    <t xml:space="preserve">Steinkohlekraftwerk neu </t>
  </si>
  <si>
    <t>Quelle: EWI, Trendstudie 2022, Anhang</t>
  </si>
  <si>
    <t>Investitionskosten und Wirkungsgrad 
Erdgaskraftwerk</t>
  </si>
  <si>
    <t>http://www.bmwi.de/DE/Mediathek/publikationen,did=486258.html
http://www.ewi.uni-koeln.de/fileadmin/user_upload/Publikationen/Studien/Politik_und_Gesellschaft/2011/Roadmap_2050_komplett_Endbericht_Web.pdf</t>
  </si>
  <si>
    <t>http://www.diw.de/sixcms/detail.php?id=diw_01.c.424588.de</t>
  </si>
  <si>
    <t>Quelle: DIW, Current and Prospective Cost of Electricity Generation until 2050</t>
  </si>
  <si>
    <t>IGCC</t>
  </si>
  <si>
    <t>PC (Supercritical)</t>
  </si>
  <si>
    <t>PC (Subcritical)</t>
  </si>
  <si>
    <t>Quelle: EWI, Roadmap 2050 - a closer look</t>
  </si>
  <si>
    <t>http://www.ewi.uni-koeln.de/fileadmin/user_upload/Publikationen/Studien/Politik_und_Gesellschaft/2011/Roadmap_2050_komplett_Endbericht_Web.pdf</t>
  </si>
  <si>
    <t>http://www.dlr.de/tt/desktopdefault.aspx/tabid-2885/4422_read-15254/</t>
  </si>
  <si>
    <t>Quelle: DLR/IWES/IFNE, Leitstudie 2011</t>
  </si>
  <si>
    <t>Abschreibungsdauer: 25</t>
  </si>
  <si>
    <t>Bandbreite der betrachteten Entwicklungen in EWI, Trendstudie 2022 (S.70)</t>
  </si>
  <si>
    <t>Investitionskosten Windkraftwerke (Standard)</t>
  </si>
  <si>
    <t>Investitionskosten Windkraftwerke (Schwachwindanlagen)</t>
  </si>
  <si>
    <t>http://www.agora-energiewende.de/themen/optimierung/detailansicht/article/grosser-handlungsspielraum-bei-ausbau-der-erneuerbaren-energien-1/</t>
  </si>
  <si>
    <t>Windkraftwerke (Standard, in 2012)</t>
  </si>
  <si>
    <t>Fixe Betriebskosten Windkraftwerke</t>
  </si>
  <si>
    <t>Quelle: Experteninterview</t>
  </si>
  <si>
    <t>Quelle: Agora Energiewende, Kostenoptimaler Ausbau der Erneuerbaren Energien in Deutschland</t>
  </si>
  <si>
    <t>Solarkraftwerke Freifläche (obere Schätzung)</t>
  </si>
  <si>
    <t>Solarkraftwerke Freifläche (untere Schätzung)</t>
  </si>
  <si>
    <t xml:space="preserve"> Quelle: Experteninterview</t>
  </si>
  <si>
    <t>Solarkraftwerke groß (obere Schätzung)</t>
  </si>
  <si>
    <t>Solarkraftwerke groß (untere Schätzung)</t>
  </si>
  <si>
    <t>Quelle: EWI, Trendstudie 2022</t>
  </si>
  <si>
    <t>Quelle:  DIW,Current and Prospective Costs of Electricity Generation until 2050</t>
  </si>
  <si>
    <t>Quelle: DLR/IWES/IFNE, BMU Leitstudie 2011</t>
  </si>
  <si>
    <t>Investitionskosten  Solarkraftwerke - Hausdach</t>
  </si>
  <si>
    <t>Investitionskosten Solarkraftwerke - groß</t>
  </si>
  <si>
    <t>4% = 47,2</t>
  </si>
  <si>
    <t>Quelle: DIW,Current and Prospective Costs of Electricist Generation until 2050</t>
  </si>
  <si>
    <t>(2,5% der Investitionskosten pro Jahr)</t>
  </si>
  <si>
    <t>31-38</t>
  </si>
  <si>
    <t>Fixe Betriebskosten Solarkraftwerke</t>
  </si>
  <si>
    <t>Weitere Annahmen zu PV (ohne Spezifizierung) nach Jahr der Investition, in EUR/kW</t>
  </si>
  <si>
    <t>Solarkraftwerke Hausdach (obere Schätzung)</t>
  </si>
  <si>
    <t>Solarkraftwerke Hausdach (untere Schätzung)</t>
  </si>
  <si>
    <t>Quelle: Schätzung Chemische Industrie, in EUR/kW</t>
  </si>
  <si>
    <t/>
  </si>
  <si>
    <t>Solarkraftwerke</t>
  </si>
  <si>
    <t>1% = 15-17</t>
  </si>
  <si>
    <t>Vollaststunden Wind - Referenzwerte</t>
  </si>
  <si>
    <t>http://www.agora-energiewende.de/themen/optimierung/detailansicht/article/fachgespraech-windenergie/</t>
  </si>
  <si>
    <t>Quelle: EWI, Trendstudie 2022, S.33</t>
  </si>
  <si>
    <t>Quelle: Chemische Industrie</t>
  </si>
  <si>
    <t>Erneuerbare Energien</t>
  </si>
  <si>
    <t>h/Jahr</t>
  </si>
  <si>
    <t>Stromerzeugungskosten (ct/kWh)</t>
  </si>
  <si>
    <t>Parameterwert und Quelle für Annahmen</t>
  </si>
  <si>
    <t>Wert (Beispiel)</t>
  </si>
  <si>
    <t>Parameter (Einheit)</t>
  </si>
  <si>
    <t>Weitere Annahmen zu Wind onshore (ohne Differenzierung) nach Jahr der Investition, in EUR/kW</t>
  </si>
  <si>
    <t>(~20% Mehrkosten ggü. Standardwindanlage)</t>
  </si>
  <si>
    <t>Abschreibungsdauer: 20</t>
  </si>
  <si>
    <t>Abschreibungsdauer: 18</t>
  </si>
  <si>
    <t>Darstellung der Grundlage der Berechnungslogik</t>
  </si>
  <si>
    <t>http://www.ier.uni-stuttgart.de/publikationen/online/onpub_arbeitsbericht.html</t>
  </si>
  <si>
    <t>IER Stuttgart, Stromerzeugungskosten im Vergleich, Bericht Nr. 4, Februar 2008 (im Anhang)</t>
  </si>
  <si>
    <t>Obere Schätzung 
(Investitions-kosten für Schwachwind-auslegung, mäßiger Standort)</t>
  </si>
  <si>
    <t>"alte" Technologie: 1500</t>
  </si>
  <si>
    <t>"alte" Technologie: 39%</t>
  </si>
  <si>
    <t>Quelle Investitionskosten: EWI, Untersuchung zu einem zukunftsfähigen Strommarktdesign; Quelle Wirkungsgrad: EWI, Roadmap 2050 - a closer look</t>
  </si>
  <si>
    <t>http://www.agora-energiewende.de/themen/optimierung/detailansicht/article/das-stromsystem-in-deutschland-2033-richtet-sich-nach-wind-und-sonne/</t>
  </si>
  <si>
    <t>Hintergrund zu den Annahmen zu der Auslastung (Vollaststunden der fossilen Kraftwerke)</t>
  </si>
  <si>
    <t>Weitere Details zu der Analyse:</t>
  </si>
  <si>
    <t>Sensitivität Investitionskosten</t>
  </si>
  <si>
    <t>Sensitivität Zinssatz</t>
  </si>
  <si>
    <t>Sensitivität Technische Lebensdauer</t>
  </si>
  <si>
    <t>Sensitivität Lebensdauer</t>
  </si>
  <si>
    <t>Sensitivität Fixe Betriebskosten</t>
  </si>
  <si>
    <t>Sensitivität Brennstoffkosten</t>
  </si>
  <si>
    <t>Sensitivität CO2 Kosten</t>
  </si>
  <si>
    <t>Sensitivität Wirkungsgrad</t>
  </si>
  <si>
    <t>Sensitivität Auslastung</t>
  </si>
  <si>
    <t xml:space="preserve">Für jeden Parameter einzugeben: </t>
  </si>
  <si>
    <t>Wert der Abweichung +/- in %</t>
  </si>
  <si>
    <t>Übertrag von Ausgangsparametern</t>
  </si>
  <si>
    <t>Steinkohlekraftwerke</t>
  </si>
  <si>
    <t>Wind</t>
  </si>
  <si>
    <t>PV groß</t>
  </si>
  <si>
    <t>PV Hausdach</t>
  </si>
  <si>
    <t xml:space="preserve">Gas- und Dampfkraftwerke </t>
  </si>
  <si>
    <t>Ausgangsparameter 
(nicht verändern)</t>
  </si>
  <si>
    <t>Bitte Technologie Auswählen:</t>
  </si>
  <si>
    <t>Sensitivitätsbetrachtung für Annahmen (Monofaktoriell)</t>
  </si>
  <si>
    <t>Obere Schätzung 
(normale Anlage, mittlere Auslastung)</t>
  </si>
  <si>
    <t>Untere Schätzung 
(Standard-Investitions-kosten, 
guter Standort)</t>
  </si>
  <si>
    <t>Untere Schätzung 
(Hocheffizienz-Anlage, hohe Auslastung)</t>
  </si>
  <si>
    <t>Version 1.0</t>
  </si>
  <si>
    <t>Stand: 9. Oktober 2013</t>
  </si>
  <si>
    <t>Autor: Daniel Fürstenwerth</t>
  </si>
  <si>
    <t>Erzeugungskostenrechner für Kohle-, Gas-, Wind- und Solar-Anlagen</t>
  </si>
  <si>
    <t>Erzeugungskostenrechner von Kohle-, Gas-, Wind- und Solar-Anlagen</t>
  </si>
  <si>
    <t xml:space="preserve">Vorgeschlagene Zitierweise bei Verwendung in Publikationen Dritter: </t>
  </si>
  <si>
    <t>Agora Energiewende (2013): Erzeugungskostenrechner für Kohle-, Gas-, Wind- und Solaranlagen</t>
  </si>
  <si>
    <t>anzeigen</t>
  </si>
  <si>
    <t>anzeigen / nicht anzeigen</t>
  </si>
  <si>
    <t>nicht anzeigen</t>
  </si>
  <si>
    <t>Kosten für den Betrieb der Anlage, die weitgehend unabhängig von der tatsächlichen Benutzung sind  (z.B. Kosten für Personal) - werden meist in % der Investitionskosten abgeschätzt</t>
  </si>
  <si>
    <t>Kosten für den Betrieb der Anlage, die von der tatsächlichen Benutzung der Anlage abhängen (sind in den meisten Fällen zu vernachlässigen, bzw. werden gemeinsam mit den fixen Betriebskosten abgeschätzt)</t>
  </si>
  <si>
    <t>Quelle: EWI Trendstudie 2022, Zielszenario, S.30</t>
  </si>
  <si>
    <t>Simulationen des Fraunhofer IWES zeigen, dass die residuale Last (Stromnachfrage abzüglich Stromerzeugung aus Wind und PV) in Deutschland durch den Ausbau der Erneuerbaren Energien auch langfristig kontinuierlich sinkt</t>
  </si>
  <si>
    <t>Detailanalyse der Lastbänder der residualen Last (Stromnachfrage abzüglich Stromerzeugung aus Wind und PV)</t>
  </si>
  <si>
    <r>
      <t>Variable Betriebskosten (EUR/MWh</t>
    </r>
    <r>
      <rPr>
        <sz val="8"/>
        <color theme="0" tint="-0.249977111117893"/>
        <rFont val="Arial"/>
        <family val="2"/>
      </rPr>
      <t>elekt</t>
    </r>
    <r>
      <rPr>
        <sz val="11"/>
        <color theme="0" tint="-0.249977111117893"/>
        <rFont val="Arial"/>
        <family val="2"/>
      </rPr>
      <t>)</t>
    </r>
  </si>
  <si>
    <r>
      <t>kWh</t>
    </r>
    <r>
      <rPr>
        <sz val="8"/>
        <color theme="0" tint="-0.249977111117893"/>
        <rFont val="Arial"/>
        <family val="2"/>
      </rPr>
      <t>elektr</t>
    </r>
    <r>
      <rPr>
        <sz val="11"/>
        <color theme="0" tint="-0.249977111117893"/>
        <rFont val="Arial"/>
        <family val="2"/>
      </rPr>
      <t xml:space="preserve"> pro Jahr </t>
    </r>
  </si>
  <si>
    <r>
      <t>Brennstoffkosten (EUR/MWh</t>
    </r>
    <r>
      <rPr>
        <sz val="8"/>
        <color theme="2"/>
        <rFont val="Arial"/>
        <family val="2"/>
      </rPr>
      <t>therm</t>
    </r>
    <r>
      <rPr>
        <sz val="11"/>
        <color theme="2"/>
        <rFont val="Arial"/>
        <family val="2"/>
      </rPr>
      <t>)</t>
    </r>
  </si>
  <si>
    <r>
      <t>CO2-Emmissionsfaktor (tCO2/MWh</t>
    </r>
    <r>
      <rPr>
        <sz val="8"/>
        <color theme="2"/>
        <rFont val="Arial"/>
        <family val="2"/>
      </rPr>
      <t>therm</t>
    </r>
    <r>
      <rPr>
        <sz val="11"/>
        <color theme="2"/>
        <rFont val="Arial"/>
        <family val="2"/>
      </rPr>
      <t>)</t>
    </r>
  </si>
  <si>
    <r>
      <t>Variable Betriebskosten (EUR/MWh</t>
    </r>
    <r>
      <rPr>
        <sz val="8"/>
        <color theme="0" tint="-0.499984740745262"/>
        <rFont val="Arial"/>
        <family val="2"/>
      </rPr>
      <t>elekt</t>
    </r>
    <r>
      <rPr>
        <sz val="11"/>
        <color theme="0" tint="-0.499984740745262"/>
        <rFont val="Arial"/>
        <family val="2"/>
      </rPr>
      <t>)</t>
    </r>
  </si>
  <si>
    <r>
      <t>Brennstoffkosten (EUR/MWh</t>
    </r>
    <r>
      <rPr>
        <sz val="8"/>
        <color theme="0" tint="-0.499984740745262"/>
        <rFont val="Arial"/>
        <family val="2"/>
      </rPr>
      <t>therm</t>
    </r>
    <r>
      <rPr>
        <sz val="11"/>
        <color theme="0" tint="-0.499984740745262"/>
        <rFont val="Arial"/>
        <family val="2"/>
      </rPr>
      <t>)</t>
    </r>
  </si>
  <si>
    <r>
      <t>CO2-Emmissionsfaktor (tCO2/MWh</t>
    </r>
    <r>
      <rPr>
        <sz val="8"/>
        <color theme="0" tint="-0.499984740745262"/>
        <rFont val="Arial"/>
        <family val="2"/>
      </rPr>
      <t>therm</t>
    </r>
    <r>
      <rPr>
        <sz val="11"/>
        <color theme="0" tint="-0.499984740745262"/>
        <rFont val="Arial"/>
        <family val="2"/>
      </rPr>
      <t>)</t>
    </r>
  </si>
  <si>
    <r>
      <t>kWh</t>
    </r>
    <r>
      <rPr>
        <sz val="8"/>
        <color theme="0" tint="-0.499984740745262"/>
        <rFont val="Arial"/>
        <family val="2"/>
      </rPr>
      <t>elektr</t>
    </r>
    <r>
      <rPr>
        <sz val="11"/>
        <color theme="0" tint="-0.499984740745262"/>
        <rFont val="Arial"/>
        <family val="2"/>
      </rPr>
      <t xml:space="preserve"> pro Jahr </t>
    </r>
  </si>
  <si>
    <r>
      <t>Brennstoffkosten (EUR/MWh</t>
    </r>
    <r>
      <rPr>
        <b/>
        <sz val="8"/>
        <color theme="0" tint="-0.499984740745262"/>
        <rFont val="Arial"/>
        <family val="2"/>
      </rPr>
      <t>therm</t>
    </r>
    <r>
      <rPr>
        <b/>
        <sz val="11"/>
        <color theme="0" tint="-0.499984740745262"/>
        <rFont val="Arial"/>
        <family val="2"/>
      </rPr>
      <t>)</t>
    </r>
  </si>
  <si>
    <r>
      <t>tCO2/Mwh</t>
    </r>
    <r>
      <rPr>
        <sz val="7"/>
        <color theme="1"/>
        <rFont val="Arial"/>
        <family val="2"/>
      </rPr>
      <t>therm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</si>
</sst>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_(* #,##0_);_(* \(#,##0\);_(* &quot;-&quot;_);_(@_)"/>
    <numFmt numFmtId="166" formatCode="_(&quot;$&quot;* #,##0_);_(&quot;$&quot;* \(#,##0\);_(&quot;$&quot;* &quot;-&quot;_);_(@_)"/>
    <numFmt numFmtId="167" formatCode="&quot; € &quot;#,##0.00&quot; &quot;;&quot; € -&quot;#,##0.00;&quot; €&quot;0&quot; &quot;;@&quot; &quot;"/>
    <numFmt numFmtId="168" formatCode="[$-809]General"/>
    <numFmt numFmtId="169" formatCode="[$£-809]#,##0.00;[Red]&quot;-&quot;[$£-809]#,##0.00"/>
    <numFmt numFmtId="170" formatCode="#&quot; &quot;###&quot; &quot;##0;&quot;-&quot;#&quot; &quot;###&quot; &quot;##0"/>
    <numFmt numFmtId="171" formatCode="0.000"/>
    <numFmt numFmtId="172" formatCode="0.0%"/>
  </numFmts>
  <fonts count="64" x14ac:knownFonts="1">
    <font>
      <sz val="11"/>
      <color theme="1"/>
      <name val="Flexo"/>
      <family val="2"/>
      <scheme val="minor"/>
    </font>
    <font>
      <sz val="11"/>
      <color theme="1"/>
      <name val="Flexo"/>
      <family val="2"/>
      <scheme val="minor"/>
    </font>
    <font>
      <sz val="10"/>
      <name val="Arial"/>
      <family val="2"/>
    </font>
    <font>
      <sz val="11"/>
      <color indexed="8"/>
      <name val="Calibri"/>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sz val="11"/>
      <color rgb="FF000000"/>
      <name val="Calibri"/>
      <family val="2"/>
    </font>
    <font>
      <u/>
      <sz val="10"/>
      <color rgb="FF0000FF"/>
      <name val="Arial"/>
      <family val="2"/>
    </font>
    <font>
      <i/>
      <sz val="11"/>
      <color indexed="23"/>
      <name val="Calibri"/>
      <family val="2"/>
    </font>
    <font>
      <sz val="11"/>
      <color indexed="17"/>
      <name val="Calibri"/>
      <family val="2"/>
    </font>
    <font>
      <b/>
      <i/>
      <sz val="16"/>
      <color rgb="FF000000"/>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0"/>
      <color rgb="FF000000"/>
      <name val="Arial"/>
      <family val="2"/>
    </font>
    <font>
      <sz val="9"/>
      <name val="Times New Roman"/>
      <family val="1"/>
    </font>
    <font>
      <sz val="10"/>
      <name val="MS Sans Serif"/>
      <family val="2"/>
    </font>
    <font>
      <sz val="14"/>
      <name val="Arial"/>
      <family val="2"/>
    </font>
    <font>
      <b/>
      <sz val="11"/>
      <color indexed="63"/>
      <name val="Calibri"/>
      <family val="2"/>
    </font>
    <font>
      <b/>
      <i/>
      <u/>
      <sz val="11"/>
      <color rgb="FF000000"/>
      <name val="Calibri"/>
      <family val="2"/>
    </font>
    <font>
      <sz val="6"/>
      <color rgb="FF000000"/>
      <name val="Univers"/>
      <family val="2"/>
    </font>
    <font>
      <sz val="8"/>
      <name val="Arial"/>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8"/>
      <color theme="1"/>
      <name val="Arial"/>
      <family val="2"/>
    </font>
    <font>
      <sz val="11"/>
      <color theme="1"/>
      <name val="Arial"/>
      <family val="2"/>
    </font>
    <font>
      <b/>
      <sz val="11"/>
      <color theme="0" tint="-0.249977111117893"/>
      <name val="Arial"/>
      <family val="2"/>
    </font>
    <font>
      <sz val="11"/>
      <color theme="2"/>
      <name val="Arial"/>
      <family val="2"/>
    </font>
    <font>
      <b/>
      <sz val="11"/>
      <color indexed="9"/>
      <name val="Arial"/>
      <family val="2"/>
    </font>
    <font>
      <b/>
      <sz val="8"/>
      <color indexed="9"/>
      <name val="Arial"/>
      <family val="2"/>
    </font>
    <font>
      <b/>
      <sz val="11"/>
      <color theme="1"/>
      <name val="Arial"/>
      <family val="2"/>
    </font>
    <font>
      <i/>
      <sz val="11"/>
      <color theme="1"/>
      <name val="Arial"/>
      <family val="2"/>
    </font>
    <font>
      <sz val="11"/>
      <color indexed="9"/>
      <name val="Arial"/>
      <family val="2"/>
    </font>
    <font>
      <u/>
      <sz val="11"/>
      <color theme="10"/>
      <name val="Flexo"/>
      <family val="2"/>
      <scheme val="minor"/>
    </font>
    <font>
      <b/>
      <sz val="48"/>
      <color theme="1"/>
      <name val="Arial"/>
      <family val="2"/>
    </font>
    <font>
      <b/>
      <sz val="22"/>
      <color theme="1"/>
      <name val="Arial"/>
      <family val="2"/>
    </font>
    <font>
      <b/>
      <sz val="16"/>
      <color theme="1"/>
      <name val="Arial"/>
      <family val="2"/>
    </font>
    <font>
      <sz val="11"/>
      <color theme="0" tint="-0.499984740745262"/>
      <name val="Arial"/>
      <family val="2"/>
    </font>
    <font>
      <sz val="8"/>
      <color theme="2"/>
      <name val="Arial"/>
      <family val="2"/>
    </font>
    <font>
      <sz val="11"/>
      <color theme="0" tint="-0.249977111117893"/>
      <name val="Arial"/>
      <family val="2"/>
    </font>
    <font>
      <sz val="8"/>
      <color theme="0" tint="-0.249977111117893"/>
      <name val="Arial"/>
      <family val="2"/>
    </font>
    <font>
      <sz val="11"/>
      <color theme="0" tint="-9.9978637043366805E-2"/>
      <name val="Arial"/>
      <family val="2"/>
    </font>
    <font>
      <sz val="7"/>
      <color theme="2"/>
      <name val="Arial"/>
      <family val="2"/>
    </font>
    <font>
      <sz val="11"/>
      <color theme="0"/>
      <name val="Arial"/>
      <family val="2"/>
    </font>
    <font>
      <b/>
      <sz val="11"/>
      <color theme="0" tint="-0.499984740745262"/>
      <name val="Arial"/>
      <family val="2"/>
    </font>
    <font>
      <b/>
      <sz val="11"/>
      <name val="Arial"/>
      <family val="2"/>
    </font>
    <font>
      <sz val="8"/>
      <color theme="0" tint="-0.499984740745262"/>
      <name val="Arial"/>
      <family val="2"/>
    </font>
    <font>
      <b/>
      <sz val="8"/>
      <color theme="0" tint="-0.499984740745262"/>
      <name val="Arial"/>
      <family val="2"/>
    </font>
    <font>
      <b/>
      <sz val="6"/>
      <color theme="1"/>
      <name val="Arial"/>
      <family val="2"/>
    </font>
    <font>
      <sz val="6"/>
      <color theme="1"/>
      <name val="Arial"/>
      <family val="2"/>
    </font>
    <font>
      <sz val="7"/>
      <color theme="1"/>
      <name val="Arial"/>
      <family val="2"/>
    </font>
    <font>
      <sz val="11"/>
      <color theme="1" tint="0.499984740745262"/>
      <name val="Arial"/>
      <family val="2"/>
    </font>
    <font>
      <b/>
      <sz val="11"/>
      <color theme="5"/>
      <name val="Arial"/>
      <family val="2"/>
    </font>
    <font>
      <sz val="11"/>
      <name val="Arial"/>
      <family val="2"/>
    </font>
    <font>
      <b/>
      <sz val="8"/>
      <color theme="1"/>
      <name val="Arial"/>
      <family val="2"/>
    </font>
    <font>
      <u/>
      <sz val="11"/>
      <color theme="10"/>
      <name val="Arial"/>
      <family val="2"/>
    </font>
  </fonts>
  <fills count="37">
    <fill>
      <patternFill patternType="none"/>
    </fill>
    <fill>
      <patternFill patternType="gray125"/>
    </fill>
    <fill>
      <patternFill patternType="solid">
        <fgColor theme="4"/>
        <bgColor indexed="64"/>
      </patternFill>
    </fill>
    <fill>
      <patternFill patternType="solid">
        <fgColor theme="1" tint="0.7499923703726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26"/>
      </patternFill>
    </fill>
    <fill>
      <patternFill patternType="solid">
        <fgColor theme="6" tint="0.79998168889431442"/>
        <bgColor indexed="64"/>
      </patternFill>
    </fill>
    <fill>
      <patternFill patternType="solid">
        <fgColor theme="9"/>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9.9978637043366805E-2"/>
        <bgColor indexed="64"/>
      </patternFill>
    </fill>
    <fill>
      <patternFill patternType="solid">
        <fgColor theme="0" tint="-9.9978637043366805E-2"/>
        <bgColor indexed="64"/>
      </patternFill>
    </fill>
    <fill>
      <patternFill patternType="solid">
        <fgColor theme="5" tint="0.79998168889431442"/>
        <bgColor indexed="64"/>
      </patternFill>
    </fill>
    <fill>
      <patternFill patternType="solid">
        <fgColor theme="0"/>
        <bgColor indexed="64"/>
      </patternFill>
    </fill>
  </fills>
  <borders count="21">
    <border>
      <left/>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6">
    <xf numFmtId="0" fontId="0" fillId="0" borderId="0"/>
    <xf numFmtId="9" fontId="1" fillId="0" borderId="0" applyFont="0" applyFill="0" applyBorder="0" applyAlignment="0" applyProtection="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left"/>
    </xf>
    <xf numFmtId="0" fontId="2" fillId="0" borderId="0" applyFont="0" applyFill="0" applyBorder="0" applyAlignment="0" applyProtection="0">
      <alignment horizontal="left"/>
    </xf>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5" borderId="0" applyNumberFormat="0" applyBorder="0" applyAlignment="0" applyProtection="0"/>
    <xf numFmtId="4" fontId="6" fillId="0" borderId="2" applyFill="0" applyBorder="0" applyProtection="0">
      <alignment horizontal="right" vertical="center"/>
    </xf>
    <xf numFmtId="0" fontId="7" fillId="22" borderId="3" applyNumberFormat="0" applyAlignment="0" applyProtection="0"/>
    <xf numFmtId="0" fontId="8" fillId="23" borderId="4" applyNumberFormat="0" applyAlignment="0" applyProtection="0"/>
    <xf numFmtId="165" fontId="2" fillId="0" borderId="0" applyFont="0" applyFill="0" applyBorder="0" applyAlignment="0" applyProtection="0"/>
    <xf numFmtId="0" fontId="2" fillId="24" borderId="0" applyNumberFormat="0" applyBorder="0" applyAlignment="0">
      <protection hidden="1"/>
    </xf>
    <xf numFmtId="166" fontId="2" fillId="0" borderId="0" applyFont="0" applyFill="0" applyBorder="0" applyAlignment="0" applyProtection="0"/>
    <xf numFmtId="167" fontId="9" fillId="0" borderId="0" applyFont="0" applyBorder="0" applyProtection="0"/>
    <xf numFmtId="168" fontId="10" fillId="0" borderId="0" applyNumberFormat="0" applyBorder="0" applyProtection="0"/>
    <xf numFmtId="0" fontId="11" fillId="0" borderId="0" applyNumberFormat="0" applyFill="0" applyBorder="0" applyAlignment="0" applyProtection="0"/>
    <xf numFmtId="0" fontId="12" fillId="6" borderId="0" applyNumberFormat="0" applyBorder="0" applyAlignment="0" applyProtection="0"/>
    <xf numFmtId="168" fontId="13" fillId="0" borderId="0" applyNumberFormat="0" applyBorder="0" applyProtection="0">
      <alignment horizontal="center"/>
    </xf>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168" fontId="13" fillId="0" borderId="0" applyNumberFormat="0" applyBorder="0" applyProtection="0">
      <alignment horizontal="center" textRotation="90"/>
    </xf>
    <xf numFmtId="0" fontId="17" fillId="0" borderId="0" applyNumberFormat="0" applyFill="0" applyBorder="0" applyAlignment="0" applyProtection="0">
      <alignment vertical="top"/>
      <protection locked="0"/>
    </xf>
    <xf numFmtId="0" fontId="18" fillId="9" borderId="3" applyNumberFormat="0" applyAlignment="0" applyProtection="0"/>
    <xf numFmtId="0" fontId="19" fillId="0" borderId="8" applyNumberFormat="0" applyFill="0" applyAlignment="0" applyProtection="0"/>
    <xf numFmtId="0" fontId="2" fillId="25" borderId="0" applyNumberFormat="0" applyFont="0" applyBorder="0" applyAlignment="0"/>
    <xf numFmtId="168" fontId="20" fillId="0" borderId="0" applyNumberFormat="0" applyBorder="0" applyProtection="0"/>
    <xf numFmtId="4" fontId="21" fillId="0" borderId="9" applyFill="0" applyBorder="0" applyProtection="0">
      <alignment horizontal="right" vertical="center"/>
    </xf>
    <xf numFmtId="0" fontId="22" fillId="0" borderId="0"/>
    <xf numFmtId="0" fontId="2" fillId="26" borderId="10" applyNumberFormat="0" applyFont="0" applyAlignment="0" applyProtection="0"/>
    <xf numFmtId="49" fontId="23" fillId="0" borderId="9">
      <alignment horizontal="right" vertical="center"/>
    </xf>
    <xf numFmtId="0" fontId="24" fillId="22" borderId="11" applyNumberFormat="0" applyAlignment="0" applyProtection="0"/>
    <xf numFmtId="9" fontId="2" fillId="0" borderId="0" applyFont="0" applyFill="0" applyBorder="0" applyAlignment="0" applyProtection="0"/>
    <xf numFmtId="9" fontId="3" fillId="0" borderId="0" applyFont="0" applyFill="0" applyBorder="0" applyAlignment="0" applyProtection="0"/>
    <xf numFmtId="168" fontId="25" fillId="0" borderId="0" applyNumberFormat="0" applyBorder="0" applyProtection="0"/>
    <xf numFmtId="169" fontId="25" fillId="0" borderId="0" applyBorder="0" applyProtection="0"/>
    <xf numFmtId="170" fontId="26" fillId="0" borderId="0" applyBorder="0" applyProtection="0"/>
    <xf numFmtId="168" fontId="9" fillId="0" borderId="0"/>
    <xf numFmtId="0" fontId="2" fillId="0" borderId="0"/>
    <xf numFmtId="0" fontId="27" fillId="0" borderId="0"/>
    <xf numFmtId="0" fontId="2" fillId="0" borderId="0"/>
    <xf numFmtId="0" fontId="2" fillId="0" borderId="0"/>
    <xf numFmtId="49" fontId="23" fillId="0" borderId="9">
      <alignment horizontal="right" vertical="center"/>
    </xf>
    <xf numFmtId="0" fontId="28" fillId="0" borderId="0" applyNumberFormat="0" applyFill="0" applyBorder="0" applyAlignment="0" applyProtection="0"/>
    <xf numFmtId="0" fontId="29" fillId="0" borderId="12" applyNumberFormat="0" applyFill="0" applyAlignment="0" applyProtection="0"/>
    <xf numFmtId="0" fontId="30" fillId="0" borderId="0" applyNumberFormat="0" applyFill="0" applyBorder="0" applyAlignment="0" applyProtection="0"/>
    <xf numFmtId="0" fontId="31" fillId="0" borderId="13">
      <alignment horizontal="center"/>
      <protection hidden="1"/>
    </xf>
    <xf numFmtId="43" fontId="1" fillId="0" borderId="0" applyFont="0" applyFill="0" applyBorder="0" applyAlignment="0" applyProtection="0"/>
    <xf numFmtId="0" fontId="41" fillId="0" borderId="0" applyNumberFormat="0" applyFill="0" applyBorder="0" applyAlignment="0" applyProtection="0"/>
  </cellStyleXfs>
  <cellXfs count="167">
    <xf numFmtId="0" fontId="0" fillId="0" borderId="0" xfId="0"/>
    <xf numFmtId="0" fontId="33" fillId="0" borderId="0" xfId="0" applyFont="1"/>
    <xf numFmtId="9" fontId="33" fillId="0" borderId="0" xfId="0" applyNumberFormat="1" applyFont="1"/>
    <xf numFmtId="1" fontId="33" fillId="0" borderId="0" xfId="74" applyNumberFormat="1" applyFont="1"/>
    <xf numFmtId="164" fontId="33" fillId="0" borderId="0" xfId="0" applyNumberFormat="1" applyFont="1"/>
    <xf numFmtId="0" fontId="36" fillId="2" borderId="0" xfId="2" applyFont="1" applyFill="1" applyBorder="1" applyAlignment="1">
      <alignment vertical="top"/>
    </xf>
    <xf numFmtId="0" fontId="36" fillId="29" borderId="0" xfId="2" applyFont="1" applyFill="1" applyBorder="1" applyAlignment="1">
      <alignment vertical="top" wrapText="1"/>
    </xf>
    <xf numFmtId="0" fontId="35" fillId="29" borderId="0" xfId="0" applyFont="1" applyFill="1" applyBorder="1"/>
    <xf numFmtId="0" fontId="37" fillId="2" borderId="0" xfId="2" applyFont="1" applyFill="1" applyBorder="1" applyAlignment="1">
      <alignment vertical="top"/>
    </xf>
    <xf numFmtId="0" fontId="36" fillId="2" borderId="0" xfId="2" quotePrefix="1" applyFont="1" applyFill="1" applyBorder="1" applyAlignment="1">
      <alignment vertical="top"/>
    </xf>
    <xf numFmtId="0" fontId="38" fillId="0" borderId="0" xfId="0" applyFont="1"/>
    <xf numFmtId="0" fontId="34" fillId="0" borderId="0" xfId="0" applyFont="1"/>
    <xf numFmtId="0" fontId="39" fillId="0" borderId="0" xfId="0" applyFont="1"/>
    <xf numFmtId="0" fontId="40" fillId="29" borderId="0" xfId="2" applyFont="1" applyFill="1" applyBorder="1" applyAlignment="1">
      <alignment vertical="top"/>
    </xf>
    <xf numFmtId="0" fontId="44" fillId="0" borderId="0" xfId="0" applyFont="1" applyAlignment="1">
      <alignment wrapText="1"/>
    </xf>
    <xf numFmtId="0" fontId="33" fillId="36" borderId="0" xfId="0" applyFont="1" applyFill="1" applyBorder="1"/>
    <xf numFmtId="0" fontId="45" fillId="36" borderId="0" xfId="0" applyFont="1" applyFill="1" applyBorder="1"/>
    <xf numFmtId="0" fontId="40" fillId="2" borderId="0" xfId="2" applyFont="1" applyFill="1" applyBorder="1" applyAlignment="1">
      <alignment vertical="center"/>
    </xf>
    <xf numFmtId="0" fontId="46" fillId="2" borderId="0" xfId="0" applyFont="1" applyFill="1" applyBorder="1"/>
    <xf numFmtId="0" fontId="33" fillId="0" borderId="0" xfId="0" applyFont="1" applyBorder="1"/>
    <xf numFmtId="0" fontId="33" fillId="36" borderId="0" xfId="0" applyFont="1" applyFill="1" applyBorder="1" applyAlignment="1">
      <alignment vertical="top"/>
    </xf>
    <xf numFmtId="0" fontId="40" fillId="3" borderId="0" xfId="2" applyFont="1" applyFill="1" applyBorder="1" applyAlignment="1">
      <alignment vertical="top" wrapText="1"/>
    </xf>
    <xf numFmtId="0" fontId="35" fillId="2" borderId="0" xfId="0" applyFont="1" applyFill="1" applyBorder="1" applyAlignment="1">
      <alignment vertical="top"/>
    </xf>
    <xf numFmtId="0" fontId="33" fillId="0" borderId="0" xfId="0" applyFont="1" applyBorder="1" applyAlignment="1">
      <alignment vertical="top"/>
    </xf>
    <xf numFmtId="0" fontId="33" fillId="36" borderId="0" xfId="0" applyFont="1" applyFill="1" applyBorder="1" applyAlignment="1">
      <alignment vertical="center"/>
    </xf>
    <xf numFmtId="0" fontId="33" fillId="35" borderId="0" xfId="0" applyFont="1" applyFill="1" applyBorder="1" applyAlignment="1">
      <alignment horizontal="center" vertical="center"/>
    </xf>
    <xf numFmtId="0" fontId="46" fillId="2" borderId="0" xfId="0" applyFont="1" applyFill="1" applyBorder="1" applyAlignment="1">
      <alignment horizontal="center" vertical="center"/>
    </xf>
    <xf numFmtId="0" fontId="33" fillId="36" borderId="0" xfId="0" applyFont="1" applyFill="1" applyBorder="1" applyAlignment="1">
      <alignment horizontal="center"/>
    </xf>
    <xf numFmtId="1" fontId="33" fillId="35" borderId="0" xfId="0" applyNumberFormat="1" applyFont="1" applyFill="1" applyBorder="1" applyAlignment="1">
      <alignment horizontal="center" vertical="center"/>
    </xf>
    <xf numFmtId="0" fontId="46" fillId="2" borderId="0" xfId="0" applyFont="1" applyFill="1" applyBorder="1" applyAlignment="1">
      <alignment vertical="center" wrapText="1"/>
    </xf>
    <xf numFmtId="0" fontId="33" fillId="0" borderId="0" xfId="0" applyFont="1" applyBorder="1" applyAlignment="1">
      <alignment vertical="center"/>
    </xf>
    <xf numFmtId="9" fontId="33" fillId="35" borderId="0" xfId="0" applyNumberFormat="1" applyFont="1" applyFill="1" applyBorder="1" applyAlignment="1">
      <alignment horizontal="center" vertical="center"/>
    </xf>
    <xf numFmtId="0" fontId="46" fillId="2" borderId="0" xfId="0" applyFont="1" applyFill="1" applyBorder="1" applyAlignment="1">
      <alignment vertical="center"/>
    </xf>
    <xf numFmtId="0" fontId="47" fillId="36" borderId="0" xfId="0" applyFont="1" applyFill="1" applyBorder="1" applyAlignment="1">
      <alignment vertical="center"/>
    </xf>
    <xf numFmtId="0" fontId="47" fillId="36" borderId="0" xfId="0" applyFont="1" applyFill="1" applyBorder="1" applyAlignment="1">
      <alignment horizontal="center" vertical="center"/>
    </xf>
    <xf numFmtId="1" fontId="49" fillId="36" borderId="0" xfId="0" applyNumberFormat="1" applyFont="1" applyFill="1" applyBorder="1" applyAlignment="1">
      <alignment horizontal="center" vertical="center"/>
    </xf>
    <xf numFmtId="164" fontId="33" fillId="35" borderId="0"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xf>
    <xf numFmtId="9" fontId="33" fillId="36" borderId="0" xfId="0" applyNumberFormat="1" applyFont="1" applyFill="1" applyBorder="1" applyAlignment="1">
      <alignment horizontal="center" vertical="center"/>
    </xf>
    <xf numFmtId="171" fontId="33" fillId="36" borderId="0" xfId="0" applyNumberFormat="1" applyFont="1" applyFill="1" applyBorder="1" applyAlignment="1">
      <alignment horizontal="center" vertical="center"/>
    </xf>
    <xf numFmtId="0" fontId="33" fillId="36" borderId="0" xfId="0" applyFont="1" applyFill="1" applyBorder="1" applyAlignment="1">
      <alignment horizontal="center" vertical="center"/>
    </xf>
    <xf numFmtId="0" fontId="50" fillId="2" borderId="0" xfId="0" applyFont="1" applyFill="1" applyBorder="1" applyAlignment="1">
      <alignment horizontal="center" vertical="center" wrapText="1"/>
    </xf>
    <xf numFmtId="0" fontId="46" fillId="2" borderId="0" xfId="0" applyFont="1" applyFill="1" applyBorder="1" applyAlignment="1">
      <alignment horizontal="center" vertical="center" wrapText="1"/>
    </xf>
    <xf numFmtId="9" fontId="33" fillId="36" borderId="0" xfId="1" applyFont="1" applyFill="1" applyBorder="1" applyAlignment="1">
      <alignment horizontal="center" vertical="center"/>
    </xf>
    <xf numFmtId="0" fontId="34" fillId="36" borderId="0" xfId="0" applyFont="1" applyFill="1" applyBorder="1" applyAlignment="1">
      <alignment vertical="center"/>
    </xf>
    <xf numFmtId="1" fontId="47" fillId="36" borderId="0" xfId="74" applyNumberFormat="1" applyFont="1" applyFill="1" applyBorder="1" applyAlignment="1">
      <alignment horizontal="center" vertical="center"/>
    </xf>
    <xf numFmtId="164" fontId="47" fillId="36" borderId="0" xfId="0" applyNumberFormat="1" applyFont="1" applyFill="1" applyBorder="1" applyAlignment="1">
      <alignment horizontal="center" vertical="center"/>
    </xf>
    <xf numFmtId="164" fontId="51" fillId="2" borderId="0" xfId="2" applyNumberFormat="1" applyFont="1" applyFill="1" applyBorder="1" applyAlignment="1">
      <alignment vertical="center"/>
    </xf>
    <xf numFmtId="2" fontId="51" fillId="2" borderId="0" xfId="2" applyNumberFormat="1" applyFont="1" applyFill="1" applyBorder="1" applyAlignment="1">
      <alignment horizontal="center" vertical="center"/>
    </xf>
    <xf numFmtId="2" fontId="35" fillId="2" borderId="0" xfId="0" applyNumberFormat="1" applyFont="1" applyFill="1" applyBorder="1" applyAlignment="1">
      <alignment horizontal="center" vertical="center"/>
    </xf>
    <xf numFmtId="0" fontId="35" fillId="2" borderId="0" xfId="0" applyFont="1" applyFill="1" applyBorder="1" applyAlignment="1">
      <alignment vertical="center"/>
    </xf>
    <xf numFmtId="0" fontId="47" fillId="34" borderId="0" xfId="0" applyFont="1" applyFill="1" applyBorder="1" applyAlignment="1">
      <alignment vertical="center"/>
    </xf>
    <xf numFmtId="164" fontId="47" fillId="34" borderId="0" xfId="0" applyNumberFormat="1" applyFont="1" applyFill="1" applyBorder="1" applyAlignment="1">
      <alignment vertical="center"/>
    </xf>
    <xf numFmtId="0" fontId="32" fillId="34" borderId="0" xfId="0" applyFont="1" applyFill="1" applyBorder="1"/>
    <xf numFmtId="0" fontId="33" fillId="34" borderId="0" xfId="0" applyFont="1" applyFill="1" applyBorder="1"/>
    <xf numFmtId="0" fontId="2" fillId="34" borderId="0" xfId="2" applyFont="1" applyFill="1" applyBorder="1"/>
    <xf numFmtId="164" fontId="2" fillId="34" borderId="0" xfId="2" applyNumberFormat="1" applyFont="1" applyFill="1" applyBorder="1"/>
    <xf numFmtId="0" fontId="32" fillId="0" borderId="0" xfId="0" applyFont="1" applyBorder="1"/>
    <xf numFmtId="0" fontId="36" fillId="2" borderId="0" xfId="2" applyFont="1" applyFill="1" applyBorder="1" applyAlignment="1">
      <alignment vertical="center"/>
    </xf>
    <xf numFmtId="0" fontId="38" fillId="32" borderId="18" xfId="0" applyFont="1" applyFill="1" applyBorder="1" applyAlignment="1">
      <alignment vertical="center"/>
    </xf>
    <xf numFmtId="0" fontId="38" fillId="32" borderId="19" xfId="0" applyFont="1" applyFill="1" applyBorder="1" applyAlignment="1">
      <alignment horizontal="center" vertical="center"/>
    </xf>
    <xf numFmtId="0" fontId="38" fillId="32" borderId="20" xfId="0" applyFont="1" applyFill="1" applyBorder="1" applyAlignment="1">
      <alignment vertical="center"/>
    </xf>
    <xf numFmtId="0" fontId="52" fillId="34" borderId="0" xfId="2" applyFont="1" applyFill="1" applyBorder="1" applyAlignment="1">
      <alignment horizontal="right" vertical="center"/>
    </xf>
    <xf numFmtId="0" fontId="45" fillId="34" borderId="0" xfId="0" applyFont="1" applyFill="1"/>
    <xf numFmtId="0" fontId="53" fillId="30" borderId="0" xfId="2" applyFont="1" applyFill="1" applyBorder="1" applyAlignment="1">
      <alignment vertical="center"/>
    </xf>
    <xf numFmtId="0" fontId="53" fillId="30" borderId="14" xfId="2" applyFont="1" applyFill="1" applyBorder="1" applyAlignment="1">
      <alignment vertical="center"/>
    </xf>
    <xf numFmtId="0" fontId="38" fillId="31" borderId="15" xfId="0" applyFont="1" applyFill="1" applyBorder="1" applyAlignment="1">
      <alignment vertical="center"/>
    </xf>
    <xf numFmtId="0" fontId="38" fillId="31" borderId="16" xfId="0" applyFont="1" applyFill="1" applyBorder="1" applyAlignment="1">
      <alignment horizontal="center" vertical="center"/>
    </xf>
    <xf numFmtId="0" fontId="38" fillId="31" borderId="17" xfId="0" applyFont="1" applyFill="1" applyBorder="1" applyAlignment="1">
      <alignment vertical="center"/>
    </xf>
    <xf numFmtId="0" fontId="45" fillId="34" borderId="0" xfId="0" applyFont="1" applyFill="1" applyAlignment="1">
      <alignment horizontal="right"/>
    </xf>
    <xf numFmtId="0" fontId="35" fillId="33" borderId="0" xfId="0" applyFont="1" applyFill="1" applyBorder="1" applyAlignment="1">
      <alignment vertical="center"/>
    </xf>
    <xf numFmtId="0" fontId="35" fillId="33" borderId="0" xfId="2" applyFont="1" applyFill="1" applyBorder="1" applyAlignment="1">
      <alignment vertical="top" wrapText="1"/>
    </xf>
    <xf numFmtId="0" fontId="33" fillId="0" borderId="0" xfId="0" applyFont="1" applyAlignment="1">
      <alignment wrapText="1"/>
    </xf>
    <xf numFmtId="0" fontId="38" fillId="0" borderId="0" xfId="0" applyFont="1" applyAlignment="1"/>
    <xf numFmtId="0" fontId="53" fillId="28" borderId="14" xfId="0" applyFont="1" applyFill="1" applyBorder="1"/>
    <xf numFmtId="9" fontId="38" fillId="31" borderId="20" xfId="0" applyNumberFormat="1" applyFont="1" applyFill="1" applyBorder="1" applyAlignment="1">
      <alignment wrapText="1"/>
    </xf>
    <xf numFmtId="0" fontId="45" fillId="0" borderId="0" xfId="0" applyFont="1"/>
    <xf numFmtId="1" fontId="45" fillId="34" borderId="0" xfId="0" applyNumberFormat="1" applyFont="1" applyFill="1" applyAlignment="1">
      <alignment horizontal="right"/>
    </xf>
    <xf numFmtId="9" fontId="45" fillId="34" borderId="0" xfId="1" applyFont="1" applyFill="1"/>
    <xf numFmtId="2" fontId="45" fillId="34" borderId="0" xfId="0" applyNumberFormat="1" applyFont="1" applyFill="1"/>
    <xf numFmtId="2" fontId="45" fillId="0" borderId="0" xfId="0" applyNumberFormat="1" applyFont="1"/>
    <xf numFmtId="9" fontId="45" fillId="0" borderId="0" xfId="1" applyFont="1"/>
    <xf numFmtId="1" fontId="45" fillId="0" borderId="0" xfId="1" applyNumberFormat="1" applyFont="1"/>
    <xf numFmtId="1" fontId="45" fillId="0" borderId="0" xfId="0" applyNumberFormat="1" applyFont="1"/>
    <xf numFmtId="0" fontId="34" fillId="0" borderId="0" xfId="0" applyFont="1" applyBorder="1" applyAlignment="1">
      <alignment vertical="center"/>
    </xf>
    <xf numFmtId="0" fontId="47" fillId="0" borderId="0" xfId="0" applyFont="1" applyBorder="1" applyAlignment="1">
      <alignment vertical="center"/>
    </xf>
    <xf numFmtId="1" fontId="47" fillId="0" borderId="0" xfId="74" applyNumberFormat="1" applyFont="1" applyBorder="1" applyAlignment="1">
      <alignment vertical="center"/>
    </xf>
    <xf numFmtId="164" fontId="47" fillId="0" borderId="0" xfId="0" applyNumberFormat="1" applyFont="1" applyBorder="1" applyAlignment="1">
      <alignment vertical="center"/>
    </xf>
    <xf numFmtId="2" fontId="34" fillId="0" borderId="0" xfId="0" applyNumberFormat="1" applyFont="1" applyBorder="1" applyAlignment="1">
      <alignment vertical="center"/>
    </xf>
    <xf numFmtId="0" fontId="47" fillId="0" borderId="0" xfId="0" applyFont="1" applyFill="1" applyBorder="1" applyAlignment="1">
      <alignment vertical="center"/>
    </xf>
    <xf numFmtId="164" fontId="47" fillId="0" borderId="0" xfId="0" applyNumberFormat="1" applyFont="1" applyFill="1" applyBorder="1" applyAlignment="1">
      <alignment vertical="center"/>
    </xf>
    <xf numFmtId="0" fontId="33" fillId="0" borderId="0" xfId="0" applyFont="1" applyAlignment="1">
      <alignment horizontal="right"/>
    </xf>
    <xf numFmtId="0" fontId="34" fillId="30" borderId="0" xfId="0" applyFont="1" applyFill="1" applyBorder="1" applyAlignment="1">
      <alignment vertical="center"/>
    </xf>
    <xf numFmtId="164" fontId="34" fillId="30" borderId="0" xfId="0" applyNumberFormat="1" applyFont="1" applyFill="1" applyBorder="1" applyAlignment="1">
      <alignment vertical="center"/>
    </xf>
    <xf numFmtId="0" fontId="34" fillId="30" borderId="0" xfId="0" applyFont="1" applyFill="1"/>
    <xf numFmtId="2" fontId="34" fillId="30" borderId="0" xfId="0" applyNumberFormat="1" applyFont="1" applyFill="1"/>
    <xf numFmtId="0" fontId="34" fillId="30" borderId="0" xfId="0" applyFont="1" applyFill="1" applyAlignment="1">
      <alignment horizontal="right"/>
    </xf>
    <xf numFmtId="0" fontId="52" fillId="0" borderId="0" xfId="0" applyFont="1" applyBorder="1" applyAlignment="1">
      <alignment vertical="center"/>
    </xf>
    <xf numFmtId="2" fontId="45" fillId="0" borderId="0" xfId="0" applyNumberFormat="1" applyFont="1" applyFill="1" applyBorder="1" applyAlignment="1">
      <alignment vertical="center"/>
    </xf>
    <xf numFmtId="2" fontId="52" fillId="0" borderId="0" xfId="0" applyNumberFormat="1" applyFont="1"/>
    <xf numFmtId="0" fontId="52" fillId="0" borderId="0" xfId="0" applyFont="1"/>
    <xf numFmtId="0" fontId="52" fillId="0" borderId="0" xfId="0" applyFont="1" applyAlignment="1">
      <alignment horizontal="right"/>
    </xf>
    <xf numFmtId="0" fontId="45" fillId="0" borderId="0" xfId="0" applyFont="1" applyBorder="1" applyAlignment="1">
      <alignment vertical="center"/>
    </xf>
    <xf numFmtId="0" fontId="45" fillId="0" borderId="0" xfId="0" applyFont="1" applyAlignment="1">
      <alignment horizontal="right"/>
    </xf>
    <xf numFmtId="164" fontId="52" fillId="0" borderId="0" xfId="2" applyNumberFormat="1" applyFont="1" applyFill="1" applyBorder="1" applyAlignment="1">
      <alignment vertical="center"/>
    </xf>
    <xf numFmtId="2" fontId="52" fillId="0" borderId="0" xfId="2" applyNumberFormat="1" applyFont="1" applyFill="1" applyBorder="1" applyAlignment="1">
      <alignment vertical="center"/>
    </xf>
    <xf numFmtId="0" fontId="45" fillId="0" borderId="0" xfId="0" applyFont="1" applyFill="1"/>
    <xf numFmtId="0" fontId="45" fillId="0" borderId="0" xfId="0" applyFont="1" applyFill="1" applyAlignment="1">
      <alignment horizontal="right"/>
    </xf>
    <xf numFmtId="2" fontId="52" fillId="0" borderId="0" xfId="0" applyNumberFormat="1" applyFont="1" applyFill="1" applyBorder="1" applyAlignment="1">
      <alignment vertical="center"/>
    </xf>
    <xf numFmtId="0" fontId="36" fillId="2" borderId="0" xfId="2" applyFont="1" applyFill="1" applyBorder="1" applyAlignment="1">
      <alignment horizontal="right" vertical="center"/>
    </xf>
    <xf numFmtId="0" fontId="36" fillId="3" borderId="0" xfId="2" applyFont="1" applyFill="1" applyBorder="1" applyAlignment="1">
      <alignment vertical="top" wrapText="1"/>
    </xf>
    <xf numFmtId="0" fontId="36" fillId="3" borderId="0" xfId="2" applyFont="1" applyFill="1" applyBorder="1" applyAlignment="1">
      <alignment horizontal="right" vertical="top" wrapText="1"/>
    </xf>
    <xf numFmtId="0" fontId="33" fillId="27" borderId="0" xfId="0" applyFont="1" applyFill="1" applyBorder="1" applyAlignment="1">
      <alignment vertical="center"/>
    </xf>
    <xf numFmtId="1" fontId="33" fillId="27" borderId="0" xfId="0" applyNumberFormat="1" applyFont="1" applyFill="1" applyBorder="1" applyAlignment="1">
      <alignment vertical="center"/>
    </xf>
    <xf numFmtId="1" fontId="33" fillId="27" borderId="0" xfId="0" applyNumberFormat="1" applyFont="1" applyFill="1" applyBorder="1" applyAlignment="1">
      <alignment horizontal="right" vertical="center"/>
    </xf>
    <xf numFmtId="9" fontId="33" fillId="27" borderId="0" xfId="0" applyNumberFormat="1" applyFont="1" applyFill="1" applyBorder="1" applyAlignment="1">
      <alignment vertical="center"/>
    </xf>
    <xf numFmtId="9" fontId="33" fillId="27" borderId="0" xfId="0" applyNumberFormat="1" applyFont="1" applyFill="1" applyBorder="1" applyAlignment="1">
      <alignment horizontal="right" vertical="center"/>
    </xf>
    <xf numFmtId="0" fontId="33" fillId="27" borderId="0" xfId="0" applyFont="1" applyFill="1" applyBorder="1" applyAlignment="1">
      <alignment horizontal="right" vertical="center"/>
    </xf>
    <xf numFmtId="0" fontId="47" fillId="0" borderId="0" xfId="0" applyFont="1" applyBorder="1" applyAlignment="1">
      <alignment horizontal="right" vertical="center"/>
    </xf>
    <xf numFmtId="164" fontId="33" fillId="27" borderId="0" xfId="0" applyNumberFormat="1" applyFont="1" applyFill="1" applyBorder="1" applyAlignment="1">
      <alignment vertical="center"/>
    </xf>
    <xf numFmtId="164" fontId="33" fillId="27" borderId="0" xfId="0" applyNumberFormat="1" applyFont="1" applyFill="1" applyBorder="1" applyAlignment="1">
      <alignment horizontal="right" vertical="center"/>
    </xf>
    <xf numFmtId="9" fontId="33" fillId="0" borderId="0" xfId="0" applyNumberFormat="1" applyFont="1" applyBorder="1" applyAlignment="1">
      <alignment vertical="center"/>
    </xf>
    <xf numFmtId="9" fontId="33" fillId="0" borderId="0" xfId="0" applyNumberFormat="1" applyFont="1" applyBorder="1" applyAlignment="1">
      <alignment horizontal="right" vertical="center"/>
    </xf>
    <xf numFmtId="171" fontId="33" fillId="0" borderId="0" xfId="0" applyNumberFormat="1" applyFont="1" applyBorder="1" applyAlignment="1">
      <alignment vertical="center"/>
    </xf>
    <xf numFmtId="171" fontId="33" fillId="0" borderId="0" xfId="0" applyNumberFormat="1" applyFont="1" applyBorder="1" applyAlignment="1">
      <alignment horizontal="right" vertical="center"/>
    </xf>
    <xf numFmtId="0" fontId="33" fillId="0" borderId="0" xfId="0" applyFont="1" applyBorder="1" applyAlignment="1">
      <alignment horizontal="right" vertical="center"/>
    </xf>
    <xf numFmtId="0" fontId="33" fillId="0" borderId="0" xfId="0" applyFont="1" applyFill="1" applyBorder="1" applyAlignment="1">
      <alignment vertical="center"/>
    </xf>
    <xf numFmtId="0" fontId="33" fillId="29" borderId="0" xfId="0" applyFont="1" applyFill="1" applyBorder="1"/>
    <xf numFmtId="0" fontId="38" fillId="0" borderId="0" xfId="0" applyFont="1" applyAlignment="1">
      <alignment vertical="top" wrapText="1"/>
    </xf>
    <xf numFmtId="0" fontId="33" fillId="0" borderId="0" xfId="0" applyFont="1" applyAlignment="1">
      <alignment vertical="top"/>
    </xf>
    <xf numFmtId="0" fontId="56" fillId="0" borderId="0" xfId="0" applyFont="1" applyAlignment="1">
      <alignment vertical="top"/>
    </xf>
    <xf numFmtId="0" fontId="57" fillId="0" borderId="0" xfId="0" applyFont="1" applyAlignment="1">
      <alignment vertical="top"/>
    </xf>
    <xf numFmtId="0" fontId="33" fillId="0" borderId="0" xfId="0" applyFont="1" applyAlignment="1">
      <alignment vertical="top" wrapText="1"/>
    </xf>
    <xf numFmtId="0" fontId="33" fillId="0" borderId="0" xfId="0" applyFont="1" applyAlignment="1">
      <alignment horizontal="left" vertical="top"/>
    </xf>
    <xf numFmtId="9" fontId="33" fillId="0" borderId="0" xfId="0" applyNumberFormat="1" applyFont="1" applyAlignment="1">
      <alignment vertical="top"/>
    </xf>
    <xf numFmtId="172" fontId="33" fillId="0" borderId="0" xfId="0" applyNumberFormat="1" applyFont="1" applyAlignment="1">
      <alignment horizontal="left" vertical="top"/>
    </xf>
    <xf numFmtId="9" fontId="33" fillId="0" borderId="0" xfId="0" applyNumberFormat="1" applyFont="1" applyAlignment="1">
      <alignment horizontal="left" vertical="top"/>
    </xf>
    <xf numFmtId="0" fontId="38" fillId="0" borderId="0" xfId="0" applyFont="1" applyAlignment="1">
      <alignment vertical="top"/>
    </xf>
    <xf numFmtId="0" fontId="33" fillId="0" borderId="0" xfId="0" quotePrefix="1" applyFont="1" applyAlignment="1">
      <alignment vertical="top"/>
    </xf>
    <xf numFmtId="10" fontId="33" fillId="0" borderId="0" xfId="0" applyNumberFormat="1" applyFont="1" applyAlignment="1">
      <alignment horizontal="left" vertical="top"/>
    </xf>
    <xf numFmtId="172" fontId="33" fillId="0" borderId="0" xfId="0" applyNumberFormat="1" applyFont="1" applyAlignment="1">
      <alignment vertical="top"/>
    </xf>
    <xf numFmtId="0" fontId="49" fillId="0" borderId="0" xfId="0" applyFont="1"/>
    <xf numFmtId="1" fontId="33" fillId="0" borderId="0" xfId="0" applyNumberFormat="1" applyFont="1"/>
    <xf numFmtId="0" fontId="33" fillId="0" borderId="0" xfId="0" quotePrefix="1" applyFont="1"/>
    <xf numFmtId="1" fontId="59" fillId="0" borderId="0" xfId="0" applyNumberFormat="1" applyFont="1"/>
    <xf numFmtId="0" fontId="33" fillId="0" borderId="0" xfId="0" quotePrefix="1" applyFont="1" applyAlignment="1"/>
    <xf numFmtId="0" fontId="33" fillId="0" borderId="1" xfId="0" applyFont="1" applyBorder="1" applyAlignment="1">
      <alignment vertical="top"/>
    </xf>
    <xf numFmtId="0" fontId="57" fillId="0" borderId="1" xfId="0" applyFont="1" applyBorder="1" applyAlignment="1">
      <alignment vertical="top"/>
    </xf>
    <xf numFmtId="0" fontId="33" fillId="0" borderId="0" xfId="0" quotePrefix="1" applyFont="1" applyAlignment="1">
      <alignment horizontal="right"/>
    </xf>
    <xf numFmtId="0" fontId="33" fillId="0" borderId="1" xfId="0" applyFont="1" applyBorder="1"/>
    <xf numFmtId="0" fontId="33" fillId="0" borderId="1" xfId="0" quotePrefix="1" applyFont="1" applyBorder="1"/>
    <xf numFmtId="0" fontId="57" fillId="0" borderId="0" xfId="0" applyFont="1" applyBorder="1" applyAlignment="1">
      <alignment vertical="top"/>
    </xf>
    <xf numFmtId="0" fontId="33" fillId="0" borderId="0" xfId="0" quotePrefix="1" applyFont="1" applyBorder="1"/>
    <xf numFmtId="0" fontId="60" fillId="0" borderId="0" xfId="0" applyFont="1"/>
    <xf numFmtId="0" fontId="59" fillId="0" borderId="0" xfId="0" applyFont="1"/>
    <xf numFmtId="0" fontId="57" fillId="0" borderId="1" xfId="0" quotePrefix="1" applyFont="1" applyBorder="1" applyAlignment="1">
      <alignment vertical="top"/>
    </xf>
    <xf numFmtId="0" fontId="53" fillId="0" borderId="0" xfId="0" applyFont="1"/>
    <xf numFmtId="0" fontId="61" fillId="0" borderId="0" xfId="0" applyFont="1"/>
    <xf numFmtId="9" fontId="61" fillId="0" borderId="0" xfId="0" applyNumberFormat="1" applyFont="1"/>
    <xf numFmtId="9" fontId="33" fillId="0" borderId="0" xfId="0" quotePrefix="1" applyNumberFormat="1" applyFont="1" applyBorder="1"/>
    <xf numFmtId="0" fontId="62" fillId="0" borderId="0" xfId="0" applyFont="1"/>
    <xf numFmtId="0" fontId="32" fillId="0" borderId="0" xfId="0" applyFont="1"/>
    <xf numFmtId="0" fontId="63" fillId="0" borderId="0" xfId="75" applyFont="1"/>
    <xf numFmtId="0" fontId="42" fillId="0" borderId="0" xfId="0" applyFont="1" applyAlignment="1">
      <alignment horizontal="left" wrapText="1"/>
    </xf>
    <xf numFmtId="0" fontId="43" fillId="0" borderId="0" xfId="0" applyFont="1" applyAlignment="1">
      <alignment horizontal="left" wrapText="1"/>
    </xf>
    <xf numFmtId="0" fontId="33" fillId="0" borderId="0" xfId="0" applyFont="1" applyAlignment="1">
      <alignment horizontal="left" vertical="top" wrapText="1"/>
    </xf>
    <xf numFmtId="0" fontId="57" fillId="0" borderId="0" xfId="0" applyFont="1" applyAlignment="1">
      <alignment horizontal="left" vertical="top" wrapText="1"/>
    </xf>
  </cellXfs>
  <cellStyles count="76">
    <cellStyle name="20% - Accent1" xfId="3"/>
    <cellStyle name="20% - Accent2" xfId="4"/>
    <cellStyle name="20% - Accent3" xfId="5"/>
    <cellStyle name="20% - Accent4" xfId="6"/>
    <cellStyle name="20% - Accent5" xfId="7"/>
    <cellStyle name="20% - Accent6" xfId="8"/>
    <cellStyle name="40% - Accent1" xfId="9"/>
    <cellStyle name="40% - Accent2" xfId="10"/>
    <cellStyle name="40% - Accent3" xfId="11"/>
    <cellStyle name="40% - Accent4" xfId="12"/>
    <cellStyle name="40% - Accent5" xfId="13"/>
    <cellStyle name="40% - Accent6" xfId="14"/>
    <cellStyle name="60% - Accent1" xfId="15"/>
    <cellStyle name="60% - Accent2" xfId="16"/>
    <cellStyle name="60% - Accent3" xfId="17"/>
    <cellStyle name="60% - Accent4" xfId="18"/>
    <cellStyle name="60% - Accent5" xfId="19"/>
    <cellStyle name="60% - Accent6" xfId="20"/>
    <cellStyle name="A4 Auto Format" xfId="21"/>
    <cellStyle name="A4 Auto Format 2" xfId="22"/>
    <cellStyle name="A4 No Format" xfId="23"/>
    <cellStyle name="A4 Normal" xfId="24"/>
    <cellStyle name="A4 Normal 2" xfId="25"/>
    <cellStyle name="Accent1" xfId="26"/>
    <cellStyle name="Accent2" xfId="27"/>
    <cellStyle name="Accent3" xfId="28"/>
    <cellStyle name="Accent4" xfId="29"/>
    <cellStyle name="Accent5" xfId="30"/>
    <cellStyle name="Accent6" xfId="31"/>
    <cellStyle name="Bad" xfId="32"/>
    <cellStyle name="Bold GHG Numbers (0.00)" xfId="33"/>
    <cellStyle name="Calculation" xfId="34"/>
    <cellStyle name="Check Cell" xfId="35"/>
    <cellStyle name="Comma [0]" xfId="36"/>
    <cellStyle name="Cover" xfId="37"/>
    <cellStyle name="Currency [0]" xfId="38"/>
    <cellStyle name="Euro" xfId="39"/>
    <cellStyle name="Excel Built-in Hyperlink" xfId="40"/>
    <cellStyle name="Explanatory Text" xfId="41"/>
    <cellStyle name="Good" xfId="42"/>
    <cellStyle name="Heading" xfId="43"/>
    <cellStyle name="Heading 1" xfId="44"/>
    <cellStyle name="Heading 2" xfId="45"/>
    <cellStyle name="Heading 3" xfId="46"/>
    <cellStyle name="Heading 4" xfId="47"/>
    <cellStyle name="Heading1" xfId="48"/>
    <cellStyle name="Hyperlink" xfId="75" builtinId="8"/>
    <cellStyle name="Hyperlink 2" xfId="49"/>
    <cellStyle name="Input" xfId="50"/>
    <cellStyle name="Komma" xfId="74" builtinId="3"/>
    <cellStyle name="Linked Cell" xfId="51"/>
    <cellStyle name="Menu" xfId="52"/>
    <cellStyle name="Normal 2" xfId="53"/>
    <cellStyle name="Normal GHG Numbers (0.00)" xfId="54"/>
    <cellStyle name="Normal_Compilation_Final" xfId="55"/>
    <cellStyle name="Note" xfId="56"/>
    <cellStyle name="Null" xfId="57"/>
    <cellStyle name="Output" xfId="58"/>
    <cellStyle name="Prozent" xfId="1" builtinId="5"/>
    <cellStyle name="Prozent 2" xfId="59"/>
    <cellStyle name="Prozent 3" xfId="60"/>
    <cellStyle name="Result" xfId="61"/>
    <cellStyle name="Result2" xfId="62"/>
    <cellStyle name="Standaard2" xfId="63"/>
    <cellStyle name="Standard" xfId="0" builtinId="0"/>
    <cellStyle name="Standard 2" xfId="64"/>
    <cellStyle name="Standard 3" xfId="2"/>
    <cellStyle name="Standard 4" xfId="65"/>
    <cellStyle name="Standard 5" xfId="66"/>
    <cellStyle name="Standard 6" xfId="67"/>
    <cellStyle name="Standard 7" xfId="68"/>
    <cellStyle name="Standard1" xfId="69"/>
    <cellStyle name="Title" xfId="70"/>
    <cellStyle name="Total" xfId="71"/>
    <cellStyle name="Warning Text" xfId="72"/>
    <cellStyle name="Year" xfId="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93755532205177E-2"/>
          <c:y val="7.4013583240877062E-2"/>
          <c:w val="0.90760624446779481"/>
          <c:h val="0.78058105033724989"/>
        </c:manualLayout>
      </c:layout>
      <c:barChart>
        <c:barDir val="col"/>
        <c:grouping val="stacked"/>
        <c:varyColors val="0"/>
        <c:ser>
          <c:idx val="0"/>
          <c:order val="0"/>
          <c:spPr>
            <a:noFill/>
          </c:spPr>
          <c:invertIfNegative val="0"/>
          <c:cat>
            <c:strRef>
              <c:f>Stromerzeugungskosten_Vergleich!$W$58:$AA$58</c:f>
              <c:strCache>
                <c:ptCount val="5"/>
                <c:pt idx="0">
                  <c:v>Gas- und Dampfkrafwerk (neu)</c:v>
                </c:pt>
                <c:pt idx="1">
                  <c:v>Steinkohle (neu)</c:v>
                </c:pt>
                <c:pt idx="2">
                  <c:v>Windanlagen</c:v>
                </c:pt>
                <c:pt idx="3">
                  <c:v>Solaranlagen - Freifläche</c:v>
                </c:pt>
                <c:pt idx="4">
                  <c:v>Solaranlagen - Privatdach</c:v>
                </c:pt>
              </c:strCache>
            </c:strRef>
          </c:cat>
          <c:val>
            <c:numRef>
              <c:f>Stromerzeugungskosten_Vergleich!$W$59:$AA$59</c:f>
              <c:numCache>
                <c:formatCode>General</c:formatCode>
                <c:ptCount val="5"/>
                <c:pt idx="0">
                  <c:v>7.7119656282520559</c:v>
                </c:pt>
                <c:pt idx="1">
                  <c:v>8.2083182145283562</c:v>
                </c:pt>
                <c:pt idx="2">
                  <c:v>5.9696462871627842</c:v>
                </c:pt>
                <c:pt idx="3">
                  <c:v>8.1469122808888965</c:v>
                </c:pt>
                <c:pt idx="4">
                  <c:v>9.7586403511111204</c:v>
                </c:pt>
              </c:numCache>
            </c:numRef>
          </c:val>
        </c:ser>
        <c:ser>
          <c:idx val="1"/>
          <c:order val="1"/>
          <c:invertIfNegative val="0"/>
          <c:dPt>
            <c:idx val="0"/>
            <c:invertIfNegative val="0"/>
            <c:bubble3D val="0"/>
            <c:spPr>
              <a:solidFill>
                <a:schemeClr val="bg1">
                  <a:lumMod val="50000"/>
                </a:schemeClr>
              </a:solidFill>
            </c:spPr>
          </c:dPt>
          <c:dPt>
            <c:idx val="1"/>
            <c:invertIfNegative val="0"/>
            <c:bubble3D val="0"/>
            <c:spPr>
              <a:solidFill>
                <a:schemeClr val="tx1"/>
              </a:solidFill>
            </c:spPr>
          </c:dPt>
          <c:dPt>
            <c:idx val="2"/>
            <c:invertIfNegative val="0"/>
            <c:bubble3D val="0"/>
            <c:spPr>
              <a:solidFill>
                <a:srgbClr val="00B0F0"/>
              </a:solidFill>
            </c:spPr>
          </c:dPt>
          <c:dPt>
            <c:idx val="3"/>
            <c:invertIfNegative val="0"/>
            <c:bubble3D val="0"/>
            <c:spPr>
              <a:solidFill>
                <a:srgbClr val="FFFF00"/>
              </a:solidFill>
            </c:spPr>
          </c:dPt>
          <c:dPt>
            <c:idx val="4"/>
            <c:invertIfNegative val="0"/>
            <c:bubble3D val="0"/>
            <c:spPr>
              <a:solidFill>
                <a:srgbClr val="FFFF00"/>
              </a:solidFill>
            </c:spPr>
          </c:dPt>
          <c:cat>
            <c:strRef>
              <c:f>Stromerzeugungskosten_Vergleich!$W$58:$AA$58</c:f>
              <c:strCache>
                <c:ptCount val="5"/>
                <c:pt idx="0">
                  <c:v>Gas- und Dampfkrafwerk (neu)</c:v>
                </c:pt>
                <c:pt idx="1">
                  <c:v>Steinkohle (neu)</c:v>
                </c:pt>
                <c:pt idx="2">
                  <c:v>Windanlagen</c:v>
                </c:pt>
                <c:pt idx="3">
                  <c:v>Solaranlagen - Freifläche</c:v>
                </c:pt>
                <c:pt idx="4">
                  <c:v>Solaranlagen - Privatdach</c:v>
                </c:pt>
              </c:strCache>
            </c:strRef>
          </c:cat>
          <c:val>
            <c:numRef>
              <c:f>Stromerzeugungskosten_Vergleich!$W$60:$AA$60</c:f>
              <c:numCache>
                <c:formatCode>General</c:formatCode>
                <c:ptCount val="5"/>
                <c:pt idx="0">
                  <c:v>3.468232294918721</c:v>
                </c:pt>
                <c:pt idx="1">
                  <c:v>2.3118193082244254</c:v>
                </c:pt>
                <c:pt idx="2">
                  <c:v>2.9848231435813934</c:v>
                </c:pt>
                <c:pt idx="3">
                  <c:v>0.80586403511111193</c:v>
                </c:pt>
                <c:pt idx="4">
                  <c:v>2.417592105333334</c:v>
                </c:pt>
              </c:numCache>
            </c:numRef>
          </c:val>
        </c:ser>
        <c:dLbls>
          <c:showLegendKey val="0"/>
          <c:showVal val="0"/>
          <c:showCatName val="0"/>
          <c:showSerName val="0"/>
          <c:showPercent val="0"/>
          <c:showBubbleSize val="0"/>
        </c:dLbls>
        <c:gapWidth val="150"/>
        <c:overlap val="100"/>
        <c:axId val="95121408"/>
        <c:axId val="95122944"/>
      </c:barChart>
      <c:catAx>
        <c:axId val="95121408"/>
        <c:scaling>
          <c:orientation val="minMax"/>
        </c:scaling>
        <c:delete val="0"/>
        <c:axPos val="b"/>
        <c:majorTickMark val="out"/>
        <c:minorTickMark val="none"/>
        <c:tickLblPos val="nextTo"/>
        <c:crossAx val="95122944"/>
        <c:crosses val="autoZero"/>
        <c:auto val="1"/>
        <c:lblAlgn val="ctr"/>
        <c:lblOffset val="100"/>
        <c:noMultiLvlLbl val="0"/>
      </c:catAx>
      <c:valAx>
        <c:axId val="95122944"/>
        <c:scaling>
          <c:orientation val="minMax"/>
          <c:max val="14"/>
        </c:scaling>
        <c:delete val="0"/>
        <c:axPos val="l"/>
        <c:majorGridlines/>
        <c:numFmt formatCode="0" sourceLinked="0"/>
        <c:majorTickMark val="out"/>
        <c:minorTickMark val="none"/>
        <c:tickLblPos val="nextTo"/>
        <c:crossAx val="95121408"/>
        <c:crosses val="autoZero"/>
        <c:crossBetween val="between"/>
        <c:majorUnit val="2"/>
      </c:valAx>
    </c:plotArea>
    <c:plotVisOnly val="1"/>
    <c:dispBlanksAs val="gap"/>
    <c:showDLblsOverMax val="0"/>
  </c:chart>
  <c:txPr>
    <a:bodyPr/>
    <a:lstStyle/>
    <a:p>
      <a:pPr>
        <a:defRPr sz="11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de-DE" sz="1000" b="0"/>
              <a:t>ct/kWh</a:t>
            </a:r>
          </a:p>
        </c:rich>
      </c:tx>
      <c:layout>
        <c:manualLayout>
          <c:xMode val="edge"/>
          <c:yMode val="edge"/>
          <c:x val="9.9284760626186849E-3"/>
          <c:y val="0.29683260738780842"/>
        </c:manualLayout>
      </c:layout>
      <c:overlay val="0"/>
    </c:title>
    <c:autoTitleDeleted val="0"/>
    <c:plotArea>
      <c:layout>
        <c:manualLayout>
          <c:layoutTarget val="inner"/>
          <c:xMode val="edge"/>
          <c:yMode val="edge"/>
          <c:x val="6.5079432706389259E-2"/>
          <c:y val="0.36891809963662475"/>
          <c:w val="0.83054689032604245"/>
          <c:h val="0.56327477882769994"/>
        </c:manualLayout>
      </c:layout>
      <c:lineChart>
        <c:grouping val="standard"/>
        <c:varyColors val="0"/>
        <c:ser>
          <c:idx val="0"/>
          <c:order val="0"/>
          <c:tx>
            <c:strRef>
              <c:f>Sensitivitätsbetrachtung!$K$15</c:f>
              <c:strCache>
                <c:ptCount val="1"/>
                <c:pt idx="0">
                  <c:v>Sensitivität Investitionskosten: 937,5 - 2812,5 (EUR/kW)</c:v>
                </c:pt>
              </c:strCache>
            </c:strRef>
          </c:tx>
          <c:val>
            <c:numRef>
              <c:f>Sensitivitätsbetrachtung!$L$15:$P$15</c:f>
              <c:numCache>
                <c:formatCode>0.00</c:formatCode>
                <c:ptCount val="5"/>
                <c:pt idx="0">
                  <c:v>6.5052360451083464</c:v>
                </c:pt>
                <c:pt idx="1">
                  <c:v>7.7595762898847394</c:v>
                </c:pt>
                <c:pt idx="2">
                  <c:v>9.013916534661135</c:v>
                </c:pt>
                <c:pt idx="3">
                  <c:v>10.268256779437529</c:v>
                </c:pt>
                <c:pt idx="4">
                  <c:v>11.522597024213926</c:v>
                </c:pt>
              </c:numCache>
            </c:numRef>
          </c:val>
          <c:smooth val="0"/>
        </c:ser>
        <c:ser>
          <c:idx val="1"/>
          <c:order val="1"/>
          <c:tx>
            <c:strRef>
              <c:f>Sensitivitätsbetrachtung!$K$16</c:f>
              <c:strCache>
                <c:ptCount val="1"/>
              </c:strCache>
            </c:strRef>
          </c:tx>
          <c:val>
            <c:numRef>
              <c:f>Sensitivitätsbetrachtung!$L$16:$P$16</c:f>
              <c:numCache>
                <c:formatCode>0.00</c:formatCode>
                <c:ptCount val="5"/>
                <c:pt idx="0">
                  <c:v>0</c:v>
                </c:pt>
                <c:pt idx="1">
                  <c:v>0</c:v>
                </c:pt>
                <c:pt idx="2">
                  <c:v>0</c:v>
                </c:pt>
                <c:pt idx="3">
                  <c:v>0</c:v>
                </c:pt>
                <c:pt idx="4">
                  <c:v>0</c:v>
                </c:pt>
              </c:numCache>
            </c:numRef>
          </c:val>
          <c:smooth val="0"/>
        </c:ser>
        <c:ser>
          <c:idx val="2"/>
          <c:order val="2"/>
          <c:tx>
            <c:strRef>
              <c:f>Sensitivitätsbetrachtung!$K$17</c:f>
              <c:strCache>
                <c:ptCount val="1"/>
              </c:strCache>
            </c:strRef>
          </c:tx>
          <c:val>
            <c:numRef>
              <c:f>Sensitivitätsbetrachtung!$L$17:$P$17</c:f>
              <c:numCache>
                <c:formatCode>0.00</c:formatCode>
                <c:ptCount val="5"/>
                <c:pt idx="0">
                  <c:v>0</c:v>
                </c:pt>
                <c:pt idx="1">
                  <c:v>0</c:v>
                </c:pt>
                <c:pt idx="2">
                  <c:v>0</c:v>
                </c:pt>
                <c:pt idx="3">
                  <c:v>0</c:v>
                </c:pt>
                <c:pt idx="4">
                  <c:v>0</c:v>
                </c:pt>
              </c:numCache>
            </c:numRef>
          </c:val>
          <c:smooth val="0"/>
        </c:ser>
        <c:ser>
          <c:idx val="3"/>
          <c:order val="3"/>
          <c:tx>
            <c:strRef>
              <c:f>Sensitivitätsbetrachtung!$K$18</c:f>
              <c:strCache>
                <c:ptCount val="1"/>
              </c:strCache>
            </c:strRef>
          </c:tx>
          <c:spPr>
            <a:ln>
              <a:solidFill>
                <a:schemeClr val="bg1">
                  <a:lumMod val="75000"/>
                </a:schemeClr>
              </a:solidFill>
              <a:prstDash val="lgDash"/>
            </a:ln>
          </c:spPr>
          <c:marker>
            <c:symbol val="none"/>
          </c:marker>
          <c:val>
            <c:numRef>
              <c:f>Sensitivitätsbetrachtung!$L$18:$P$18</c:f>
              <c:numCache>
                <c:formatCode>0.00</c:formatCode>
                <c:ptCount val="5"/>
                <c:pt idx="0">
                  <c:v>0</c:v>
                </c:pt>
                <c:pt idx="1">
                  <c:v>0</c:v>
                </c:pt>
                <c:pt idx="2">
                  <c:v>0</c:v>
                </c:pt>
                <c:pt idx="3">
                  <c:v>0</c:v>
                </c:pt>
                <c:pt idx="4">
                  <c:v>0</c:v>
                </c:pt>
              </c:numCache>
            </c:numRef>
          </c:val>
          <c:smooth val="0"/>
        </c:ser>
        <c:ser>
          <c:idx val="4"/>
          <c:order val="4"/>
          <c:tx>
            <c:strRef>
              <c:f>Sensitivitätsbetrachtung!$K$19</c:f>
              <c:strCache>
                <c:ptCount val="1"/>
              </c:strCache>
            </c:strRef>
          </c:tx>
          <c:spPr>
            <a:ln>
              <a:solidFill>
                <a:schemeClr val="bg1">
                  <a:lumMod val="50000"/>
                </a:schemeClr>
              </a:solidFill>
            </a:ln>
          </c:spPr>
          <c:marker>
            <c:symbol val="none"/>
          </c:marker>
          <c:val>
            <c:numRef>
              <c:f>Sensitivitätsbetrachtung!$L$19:$P$19</c:f>
              <c:numCache>
                <c:formatCode>0.00</c:formatCode>
                <c:ptCount val="5"/>
                <c:pt idx="0">
                  <c:v>0</c:v>
                </c:pt>
                <c:pt idx="1">
                  <c:v>0</c:v>
                </c:pt>
                <c:pt idx="2">
                  <c:v>0</c:v>
                </c:pt>
                <c:pt idx="3">
                  <c:v>0</c:v>
                </c:pt>
                <c:pt idx="4">
                  <c:v>0</c:v>
                </c:pt>
              </c:numCache>
            </c:numRef>
          </c:val>
          <c:smooth val="0"/>
        </c:ser>
        <c:ser>
          <c:idx val="5"/>
          <c:order val="5"/>
          <c:tx>
            <c:strRef>
              <c:f>Sensitivitätsbetrachtung!$K$20</c:f>
              <c:strCache>
                <c:ptCount val="1"/>
              </c:strCache>
            </c:strRef>
          </c:tx>
          <c:spPr>
            <a:ln w="25400">
              <a:solidFill>
                <a:schemeClr val="bg1">
                  <a:lumMod val="50000"/>
                </a:schemeClr>
              </a:solidFill>
              <a:prstDash val="sysDash"/>
            </a:ln>
          </c:spPr>
          <c:marker>
            <c:symbol val="none"/>
          </c:marker>
          <c:val>
            <c:numRef>
              <c:f>Sensitivitätsbetrachtung!$L$20:$P$20</c:f>
              <c:numCache>
                <c:formatCode>0.00</c:formatCode>
                <c:ptCount val="5"/>
                <c:pt idx="0">
                  <c:v>0</c:v>
                </c:pt>
                <c:pt idx="1">
                  <c:v>0</c:v>
                </c:pt>
                <c:pt idx="2">
                  <c:v>0</c:v>
                </c:pt>
                <c:pt idx="3">
                  <c:v>0</c:v>
                </c:pt>
                <c:pt idx="4">
                  <c:v>0</c:v>
                </c:pt>
              </c:numCache>
            </c:numRef>
          </c:val>
          <c:smooth val="0"/>
        </c:ser>
        <c:ser>
          <c:idx val="6"/>
          <c:order val="6"/>
          <c:tx>
            <c:strRef>
              <c:f>Sensitivitätsbetrachtung!$K$21</c:f>
              <c:strCache>
                <c:ptCount val="1"/>
              </c:strCache>
            </c:strRef>
          </c:tx>
          <c:spPr>
            <a:ln w="38100">
              <a:solidFill>
                <a:schemeClr val="tx2"/>
              </a:solidFill>
              <a:prstDash val="sysDot"/>
            </a:ln>
          </c:spPr>
          <c:marker>
            <c:symbol val="none"/>
          </c:marker>
          <c:val>
            <c:numRef>
              <c:f>Sensitivitätsbetrachtung!$L$21:$P$21</c:f>
              <c:numCache>
                <c:formatCode>0.00</c:formatCode>
                <c:ptCount val="5"/>
                <c:pt idx="0">
                  <c:v>0</c:v>
                </c:pt>
                <c:pt idx="1">
                  <c:v>0</c:v>
                </c:pt>
                <c:pt idx="2">
                  <c:v>0</c:v>
                </c:pt>
                <c:pt idx="3">
                  <c:v>0</c:v>
                </c:pt>
                <c:pt idx="4">
                  <c:v>0</c:v>
                </c:pt>
              </c:numCache>
            </c:numRef>
          </c:val>
          <c:smooth val="0"/>
        </c:ser>
        <c:ser>
          <c:idx val="7"/>
          <c:order val="7"/>
          <c:tx>
            <c:strRef>
              <c:f>Sensitivitätsbetrachtung!$K$22</c:f>
              <c:strCache>
                <c:ptCount val="1"/>
                <c:pt idx="0">
                  <c:v>Sensitivität Auslastung: 2250 - 6750 (h/Jahr)</c:v>
                </c:pt>
              </c:strCache>
            </c:strRef>
          </c:tx>
          <c:spPr>
            <a:ln>
              <a:solidFill>
                <a:schemeClr val="accent3"/>
              </a:solidFill>
            </a:ln>
          </c:spPr>
          <c:marker>
            <c:symbol val="circle"/>
            <c:size val="7"/>
            <c:spPr>
              <a:solidFill>
                <a:schemeClr val="accent3"/>
              </a:solidFill>
            </c:spPr>
          </c:marker>
          <c:val>
            <c:numRef>
              <c:f>Sensitivitätsbetrachtung!$L$22:$P$22</c:f>
              <c:numCache>
                <c:formatCode>0.00</c:formatCode>
                <c:ptCount val="5"/>
                <c:pt idx="0">
                  <c:v>15.153499735988937</c:v>
                </c:pt>
                <c:pt idx="1">
                  <c:v>11.06044426843707</c:v>
                </c:pt>
                <c:pt idx="2">
                  <c:v>9.013916534661135</c:v>
                </c:pt>
                <c:pt idx="3">
                  <c:v>7.7859998943955748</c:v>
                </c:pt>
                <c:pt idx="4">
                  <c:v>6.9673888008852005</c:v>
                </c:pt>
              </c:numCache>
            </c:numRef>
          </c:val>
          <c:smooth val="0"/>
        </c:ser>
        <c:dLbls>
          <c:showLegendKey val="0"/>
          <c:showVal val="0"/>
          <c:showCatName val="0"/>
          <c:showSerName val="0"/>
          <c:showPercent val="0"/>
          <c:showBubbleSize val="0"/>
        </c:dLbls>
        <c:marker val="1"/>
        <c:smooth val="0"/>
        <c:axId val="95177344"/>
        <c:axId val="95183616"/>
      </c:lineChart>
      <c:catAx>
        <c:axId val="95177344"/>
        <c:scaling>
          <c:orientation val="minMax"/>
        </c:scaling>
        <c:delete val="1"/>
        <c:axPos val="b"/>
        <c:majorTickMark val="out"/>
        <c:minorTickMark val="none"/>
        <c:tickLblPos val="nextTo"/>
        <c:crossAx val="95183616"/>
        <c:crosses val="autoZero"/>
        <c:auto val="1"/>
        <c:lblAlgn val="ctr"/>
        <c:lblOffset val="100"/>
        <c:noMultiLvlLbl val="0"/>
      </c:catAx>
      <c:valAx>
        <c:axId val="95183616"/>
        <c:scaling>
          <c:orientation val="minMax"/>
        </c:scaling>
        <c:delete val="0"/>
        <c:axPos val="l"/>
        <c:majorGridlines/>
        <c:numFmt formatCode="0" sourceLinked="0"/>
        <c:majorTickMark val="out"/>
        <c:minorTickMark val="none"/>
        <c:tickLblPos val="nextTo"/>
        <c:crossAx val="95177344"/>
        <c:crosses val="autoZero"/>
        <c:crossBetween val="between"/>
      </c:valAx>
    </c:plotArea>
    <c:legend>
      <c:legendPos val="r"/>
      <c:layout>
        <c:manualLayout>
          <c:xMode val="edge"/>
          <c:yMode val="edge"/>
          <c:x val="9.9831981883263934E-2"/>
          <c:y val="1.4190616661618428E-2"/>
          <c:w val="0.86438097093367749"/>
          <c:h val="0.3483953182139396"/>
        </c:manualLayout>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1</xdr:row>
      <xdr:rowOff>9525</xdr:rowOff>
    </xdr:from>
    <xdr:to>
      <xdr:col>9</xdr:col>
      <xdr:colOff>340919</xdr:colOff>
      <xdr:row>11</xdr:row>
      <xdr:rowOff>37741</xdr:rowOff>
    </xdr:to>
    <xdr:pic>
      <xdr:nvPicPr>
        <xdr:cNvPr id="2" name="Grafik 1" descr="C:\Dateien\AeroFS\Agora Allmende\Agora_Kommunikation\01_Corporate_Design\Logo\agora_logo_4C_großer_Energiewendeschriftzug.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72050" y="209550"/>
          <a:ext cx="4284269" cy="176448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2</xdr:col>
      <xdr:colOff>47625</xdr:colOff>
      <xdr:row>4</xdr:row>
      <xdr:rowOff>75565</xdr:rowOff>
    </xdr:to>
    <xdr:pic>
      <xdr:nvPicPr>
        <xdr:cNvPr id="2" name="Grafik 1" descr="C:\Dateien\AeroFS\Agora Allmende\Agora_Kommunikation\01_Corporate_Design\Logo\agora_logo_4C_großer_Energiewendeschriftzug.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00025"/>
          <a:ext cx="1828800" cy="751840"/>
        </a:xfrm>
        <a:prstGeom prst="rect">
          <a:avLst/>
        </a:prstGeom>
        <a:noFill/>
        <a:ln>
          <a:noFill/>
        </a:ln>
      </xdr:spPr>
    </xdr:pic>
    <xdr:clientData/>
  </xdr:twoCellAnchor>
  <xdr:twoCellAnchor>
    <xdr:from>
      <xdr:col>0</xdr:col>
      <xdr:colOff>171450</xdr:colOff>
      <xdr:row>6</xdr:row>
      <xdr:rowOff>66675</xdr:rowOff>
    </xdr:from>
    <xdr:to>
      <xdr:col>9</xdr:col>
      <xdr:colOff>952500</xdr:colOff>
      <xdr:row>39</xdr:row>
      <xdr:rowOff>57150</xdr:rowOff>
    </xdr:to>
    <xdr:sp macro="" textlink="">
      <xdr:nvSpPr>
        <xdr:cNvPr id="3" name="Textfeld 2"/>
        <xdr:cNvSpPr txBox="1"/>
      </xdr:nvSpPr>
      <xdr:spPr>
        <a:xfrm>
          <a:off x="171450" y="1343025"/>
          <a:ext cx="9696450" cy="659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Arial" panose="020B0604020202020204" pitchFamily="34" charset="0"/>
              <a:ea typeface="+mn-ea"/>
              <a:cs typeface="Arial" panose="020B0604020202020204" pitchFamily="34" charset="0"/>
            </a:rPr>
            <a:t>Wozu ist dieses Tool da? </a:t>
          </a:r>
          <a:endParaRPr lang="de-DE">
            <a:effectLst/>
            <a:latin typeface="Arial" panose="020B0604020202020204" pitchFamily="34" charset="0"/>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Agora Energiewende will</a:t>
          </a:r>
          <a:r>
            <a:rPr lang="de-DE" sz="1100" b="0" baseline="0">
              <a:solidFill>
                <a:schemeClr val="dk1"/>
              </a:solidFill>
              <a:effectLst/>
              <a:latin typeface="Arial" panose="020B0604020202020204" pitchFamily="34" charset="0"/>
              <a:ea typeface="+mn-ea"/>
              <a:cs typeface="Arial" panose="020B0604020202020204" pitchFamily="34" charset="0"/>
            </a:rPr>
            <a:t> mit diesem Erzeugungskostenrechner ein einfaches Tool bereitstellen, mit dem jede/r selbst nachrechnen kann, wie viel Strom aus Kohle-, Gas-, Wind- und Photovoltaik-Anlagen unter welchen Annahmen kostet. Die zentrale These von Agora Energiewende ist es dabei, dass bei realistischen Annahmen neue Kohle-, Gas-, Wind- und Solaranlagen heute alle in einer ähnlichen Größenordnung von etwa 8 bis 9 cent pro Kilowattstunde liegen.</a:t>
          </a:r>
          <a:endParaRPr lang="de-DE" sz="1100" b="0">
            <a:solidFill>
              <a:schemeClr val="dk1"/>
            </a:solidFill>
            <a:effectLst/>
            <a:latin typeface="Arial" panose="020B0604020202020204" pitchFamily="34" charset="0"/>
            <a:ea typeface="+mn-ea"/>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Wie berechnet man die Erzeugungskosten einer Stromtechnologie? </a:t>
          </a:r>
        </a:p>
        <a:p>
          <a:r>
            <a:rPr lang="de-DE" sz="1100">
              <a:solidFill>
                <a:schemeClr val="dk1"/>
              </a:solidFill>
              <a:effectLst/>
              <a:latin typeface="Arial" panose="020B0604020202020204" pitchFamily="34" charset="0"/>
              <a:ea typeface="+mn-ea"/>
              <a:cs typeface="Arial" panose="020B0604020202020204" pitchFamily="34" charset="0"/>
            </a:rPr>
            <a:t>Um Stromerzeugungskosten unterschiedlicher Technologien miteinander vergleichbar zu machen, werden die spezifischen Kosten der jeweiligen Technologien mit Hilfe einer Formel für die gesamte Lebensdauer der Anlage aufsummiert und daraus ein Durchschnitt gebildet (auf englisch "Levelized Cost of Electricity"). Diese Formel wird im Tabellenblatt</a:t>
          </a:r>
          <a:r>
            <a:rPr lang="de-DE" sz="1100" baseline="0">
              <a:solidFill>
                <a:schemeClr val="dk1"/>
              </a:solidFill>
              <a:effectLst/>
              <a:latin typeface="Arial" panose="020B0604020202020204" pitchFamily="34" charset="0"/>
              <a:ea typeface="+mn-ea"/>
              <a:cs typeface="Arial" panose="020B0604020202020204" pitchFamily="34" charset="0"/>
            </a:rPr>
            <a:t> "LCOE-Formel" erläutert. </a:t>
          </a:r>
          <a:r>
            <a:rPr lang="de-DE" sz="1100">
              <a:solidFill>
                <a:schemeClr val="dk1"/>
              </a:solidFill>
              <a:effectLst/>
              <a:latin typeface="Arial" panose="020B0604020202020204" pitchFamily="34" charset="0"/>
              <a:ea typeface="+mn-ea"/>
              <a:cs typeface="Arial" panose="020B0604020202020204" pitchFamily="34" charset="0"/>
            </a:rPr>
            <a:t>Das von Agora Energiewende bereitgestellte Excel-Tool ist aus Vereinfachungsgründen so angelegt, dass für die jeweiligen Input-Parameter jeweils nur ein Wert über alle Jahre eingegeben wird – d.h. es wird z.B. ein CO2-Preis angesetzt, der über die gesamte Lebensdauer der Anlage gilt.  </a:t>
          </a: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Woher stammen die von Agora Energiewende verwendeten Annahmen? </a:t>
          </a:r>
        </a:p>
        <a:p>
          <a:r>
            <a:rPr lang="de-DE" sz="1100">
              <a:solidFill>
                <a:schemeClr val="dk1"/>
              </a:solidFill>
              <a:effectLst/>
              <a:latin typeface="Arial" panose="020B0604020202020204" pitchFamily="34" charset="0"/>
              <a:ea typeface="+mn-ea"/>
              <a:cs typeface="Arial" panose="020B0604020202020204" pitchFamily="34" charset="0"/>
            </a:rPr>
            <a:t>Wir haben weitestgehend auf Annahmen aus den jüngsten Studien des Energiewirtschaftlichen Instituts an der Universität zu Köln (EWI) zurückgegriffen. Lediglich im Bereich der Erneuerbaren Energien wurde teilweise auf aktuellere Schätzungen von Agora auf Basis von anderen Quellen zurückgegriffen. Für die zentrale Größe „Volllaststunden pro Jahr“  haben wir übliche Bandbreiten angegeben - wobei als Hintergrund für die Auslastung der fossilen Kraftwerke zu beachten ist, dass diese im Zuge der Energiewende eine</a:t>
          </a:r>
          <a:r>
            <a:rPr lang="de-DE" sz="1100" baseline="0">
              <a:solidFill>
                <a:schemeClr val="dk1"/>
              </a:solidFill>
              <a:effectLst/>
              <a:latin typeface="Arial" panose="020B0604020202020204" pitchFamily="34" charset="0"/>
              <a:ea typeface="+mn-ea"/>
              <a:cs typeface="Arial" panose="020B0604020202020204" pitchFamily="34" charset="0"/>
            </a:rPr>
            <a:t> stetig sinkende Auslastung haben werden (vgl. Tabellenblatt "Hintergrund Auslastung")</a:t>
          </a:r>
          <a:r>
            <a:rPr lang="de-DE" sz="1100">
              <a:solidFill>
                <a:schemeClr val="dk1"/>
              </a:solidFill>
              <a:effectLst/>
              <a:latin typeface="Arial" panose="020B0604020202020204" pitchFamily="34" charset="0"/>
              <a:ea typeface="+mn-ea"/>
              <a:cs typeface="Arial" panose="020B0604020202020204" pitchFamily="34" charset="0"/>
            </a:rPr>
            <a:t>. Die genauen Quellen</a:t>
          </a:r>
          <a:r>
            <a:rPr lang="de-DE" sz="1100" baseline="0">
              <a:solidFill>
                <a:schemeClr val="dk1"/>
              </a:solidFill>
              <a:effectLst/>
              <a:latin typeface="Arial" panose="020B0604020202020204" pitchFamily="34" charset="0"/>
              <a:ea typeface="+mn-ea"/>
              <a:cs typeface="Arial" panose="020B0604020202020204" pitchFamily="34" charset="0"/>
            </a:rPr>
            <a:t> sowie - zum Vergleich - die in anderen Studien verwendeten Annahmen sind in den Tabellenblättern "Parameter fossile KW", "Parameter Wind&amp;Solar" und "Annahmen Brennstoff&amp;CO2" angegeben. </a:t>
          </a:r>
          <a:endParaRPr lang="de-DE" sz="1100">
            <a:solidFill>
              <a:schemeClr val="dk1"/>
            </a:solidFill>
            <a:effectLst/>
            <a:latin typeface="Arial" panose="020B0604020202020204" pitchFamily="34" charset="0"/>
            <a:ea typeface="+mn-ea"/>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Was passiert, wenn man die Annahmen variiert?</a:t>
          </a:r>
        </a:p>
        <a:p>
          <a:r>
            <a:rPr lang="de-DE" sz="1100">
              <a:solidFill>
                <a:schemeClr val="dk1"/>
              </a:solidFill>
              <a:effectLst/>
              <a:latin typeface="Arial" panose="020B0604020202020204" pitchFamily="34" charset="0"/>
              <a:ea typeface="+mn-ea"/>
              <a:cs typeface="Arial" panose="020B0604020202020204" pitchFamily="34" charset="0"/>
            </a:rPr>
            <a:t>In dem Excel-Tool kann man die Annahmen für die o.g. zentralen Parameter selbstständig variieren und so die Auswirkungen auf die Stromgestehungskosten erkennen. Um die Bedeutung eines einzelnen Parameters für das Gesamtergebnis zu erkennen, kann man auch in dem Tabellenblatt „Sensitivitätsbetrachtung“ die Auswirkung einer Variation</a:t>
          </a:r>
          <a:r>
            <a:rPr lang="de-DE" sz="1100" baseline="0">
              <a:solidFill>
                <a:schemeClr val="dk1"/>
              </a:solidFill>
              <a:effectLst/>
              <a:latin typeface="Arial" panose="020B0604020202020204" pitchFamily="34" charset="0"/>
              <a:ea typeface="+mn-ea"/>
              <a:cs typeface="Arial" panose="020B0604020202020204" pitchFamily="34" charset="0"/>
            </a:rPr>
            <a:t> der </a:t>
          </a:r>
          <a:r>
            <a:rPr lang="de-DE" sz="1100">
              <a:solidFill>
                <a:schemeClr val="dk1"/>
              </a:solidFill>
              <a:effectLst/>
              <a:latin typeface="Arial" panose="020B0604020202020204" pitchFamily="34" charset="0"/>
              <a:ea typeface="+mn-ea"/>
              <a:cs typeface="Arial" panose="020B0604020202020204" pitchFamily="34" charset="0"/>
            </a:rPr>
            <a:t>voreingestellten Annahmen erkennen.</a:t>
          </a: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An wen kann ich mich bei Fragen wenden?</a:t>
          </a:r>
        </a:p>
        <a:p>
          <a:r>
            <a:rPr lang="de-DE" sz="1100">
              <a:solidFill>
                <a:schemeClr val="dk1"/>
              </a:solidFill>
              <a:effectLst/>
              <a:latin typeface="Arial" panose="020B0604020202020204" pitchFamily="34" charset="0"/>
              <a:ea typeface="+mn-ea"/>
              <a:cs typeface="Arial" panose="020B0604020202020204" pitchFamily="34" charset="0"/>
            </a:rPr>
            <a:t>Dieses Tool wurde von</a:t>
          </a:r>
          <a:r>
            <a:rPr lang="de-DE" sz="1100" baseline="0">
              <a:solidFill>
                <a:schemeClr val="dk1"/>
              </a:solidFill>
              <a:effectLst/>
              <a:latin typeface="Arial" panose="020B0604020202020204" pitchFamily="34" charset="0"/>
              <a:ea typeface="+mn-ea"/>
              <a:cs typeface="Arial" panose="020B0604020202020204" pitchFamily="34" charset="0"/>
            </a:rPr>
            <a:t> Daniel Fürstenwerth, Projektleiter "Optimierung des Stromsystems" bei Agora Energiewende erstellt. Rückfragen richten Sie bitte an daniel.fuerstenwerth@agora-energiewende.de</a:t>
          </a:r>
          <a:r>
            <a:rPr lang="de-DE" sz="1100">
              <a:solidFill>
                <a:schemeClr val="dk1"/>
              </a:solidFill>
              <a:effectLst/>
              <a:latin typeface="Arial" panose="020B0604020202020204" pitchFamily="34" charset="0"/>
              <a:ea typeface="+mn-ea"/>
              <a:cs typeface="Arial" panose="020B0604020202020204" pitchFamily="34" charset="0"/>
            </a:rPr>
            <a:t> </a:t>
          </a:r>
        </a:p>
        <a:p>
          <a:endParaRPr lang="de-DE"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1102179</xdr:colOff>
      <xdr:row>22</xdr:row>
      <xdr:rowOff>27215</xdr:rowOff>
    </xdr:from>
    <xdr:to>
      <xdr:col>21</xdr:col>
      <xdr:colOff>0</xdr:colOff>
      <xdr:row>52</xdr:row>
      <xdr:rowOff>68038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23812</xdr:rowOff>
    </xdr:from>
    <xdr:to>
      <xdr:col>2</xdr:col>
      <xdr:colOff>2035967</xdr:colOff>
      <xdr:row>27</xdr:row>
      <xdr:rowOff>47624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0.06946</cdr:x>
      <cdr:y>0.9452</cdr:y>
    </cdr:from>
    <cdr:to>
      <cdr:x>0.91783</cdr:x>
      <cdr:y>0.99304</cdr:y>
    </cdr:to>
    <cdr:sp macro="" textlink="">
      <cdr:nvSpPr>
        <cdr:cNvPr id="2" name="Textfeld 1"/>
        <cdr:cNvSpPr txBox="1"/>
      </cdr:nvSpPr>
      <cdr:spPr>
        <a:xfrm xmlns:a="http://schemas.openxmlformats.org/drawingml/2006/main">
          <a:off x="470648" y="4947678"/>
          <a:ext cx="5748617" cy="2504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latin typeface="Arial" panose="020B0604020202020204" pitchFamily="34" charset="0"/>
              <a:cs typeface="Arial" panose="020B0604020202020204" pitchFamily="34" charset="0"/>
            </a:rPr>
            <a:t>Minimum der Bandbreite</a:t>
          </a:r>
          <a:r>
            <a:rPr lang="de-DE" sz="1050" baseline="0">
              <a:latin typeface="Arial" panose="020B0604020202020204" pitchFamily="34" charset="0"/>
              <a:cs typeface="Arial" panose="020B0604020202020204" pitchFamily="34" charset="0"/>
            </a:rPr>
            <a:t>         .......         Mittelwert</a:t>
          </a:r>
          <a:r>
            <a:rPr lang="de-DE" sz="1050" baseline="0">
              <a:effectLst/>
              <a:latin typeface="Arial" panose="020B0604020202020204" pitchFamily="34" charset="0"/>
              <a:ea typeface="+mn-ea"/>
              <a:cs typeface="Arial" panose="020B0604020202020204" pitchFamily="34" charset="0"/>
            </a:rPr>
            <a:t>         .......         Maximum der Bandbreite</a:t>
          </a:r>
          <a:endParaRPr lang="de-DE" sz="1050">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86592</xdr:colOff>
      <xdr:row>31</xdr:row>
      <xdr:rowOff>53731</xdr:rowOff>
    </xdr:from>
    <xdr:to>
      <xdr:col>5</xdr:col>
      <xdr:colOff>184388</xdr:colOff>
      <xdr:row>45</xdr:row>
      <xdr:rowOff>160862</xdr:rowOff>
    </xdr:to>
    <xdr:pic>
      <xdr:nvPicPr>
        <xdr:cNvPr id="2" name="Grafik 1"/>
        <xdr:cNvPicPr>
          <a:picLocks noChangeAspect="1"/>
        </xdr:cNvPicPr>
      </xdr:nvPicPr>
      <xdr:blipFill rotWithShape="1">
        <a:blip xmlns:r="http://schemas.openxmlformats.org/officeDocument/2006/relationships" r:embed="rId1"/>
        <a:srcRect l="18729" t="22066" r="8767" b="8517"/>
        <a:stretch/>
      </xdr:blipFill>
      <xdr:spPr>
        <a:xfrm>
          <a:off x="571501" y="5231867"/>
          <a:ext cx="4554681" cy="2696710"/>
        </a:xfrm>
        <a:prstGeom prst="rect">
          <a:avLst/>
        </a:prstGeom>
      </xdr:spPr>
    </xdr:pic>
    <xdr:clientData/>
  </xdr:twoCellAnchor>
  <xdr:twoCellAnchor editAs="oneCell">
    <xdr:from>
      <xdr:col>0</xdr:col>
      <xdr:colOff>401413</xdr:colOff>
      <xdr:row>10</xdr:row>
      <xdr:rowOff>40821</xdr:rowOff>
    </xdr:from>
    <xdr:to>
      <xdr:col>5</xdr:col>
      <xdr:colOff>170232</xdr:colOff>
      <xdr:row>23</xdr:row>
      <xdr:rowOff>93649</xdr:rowOff>
    </xdr:to>
    <xdr:pic>
      <xdr:nvPicPr>
        <xdr:cNvPr id="3" name="Grafik 2"/>
        <xdr:cNvPicPr>
          <a:picLocks noChangeAspect="1"/>
        </xdr:cNvPicPr>
      </xdr:nvPicPr>
      <xdr:blipFill rotWithShape="1">
        <a:blip xmlns:r="http://schemas.openxmlformats.org/officeDocument/2006/relationships" r:embed="rId2"/>
        <a:srcRect l="19320" t="22967" r="13768" b="14998"/>
        <a:stretch/>
      </xdr:blipFill>
      <xdr:spPr>
        <a:xfrm>
          <a:off x="401413" y="2190750"/>
          <a:ext cx="4737827" cy="2558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364701</xdr:colOff>
      <xdr:row>2</xdr:row>
      <xdr:rowOff>144656</xdr:rowOff>
    </xdr:from>
    <xdr:to>
      <xdr:col>4</xdr:col>
      <xdr:colOff>959703</xdr:colOff>
      <xdr:row>24</xdr:row>
      <xdr:rowOff>112769</xdr:rowOff>
    </xdr:to>
    <xdr:pic>
      <xdr:nvPicPr>
        <xdr:cNvPr id="2" name="Grafik 1"/>
        <xdr:cNvPicPr>
          <a:picLocks noChangeAspect="1"/>
        </xdr:cNvPicPr>
      </xdr:nvPicPr>
      <xdr:blipFill rotWithShape="1">
        <a:blip xmlns:r="http://schemas.openxmlformats.org/officeDocument/2006/relationships" r:embed="rId1"/>
        <a:srcRect l="38982" t="23475" r="24696" b="20525"/>
        <a:stretch/>
      </xdr:blipFill>
      <xdr:spPr>
        <a:xfrm>
          <a:off x="364701" y="1063538"/>
          <a:ext cx="4539473" cy="3934995"/>
        </a:xfrm>
        <a:prstGeom prst="rect">
          <a:avLst/>
        </a:prstGeom>
      </xdr:spPr>
    </xdr:pic>
    <xdr:clientData/>
  </xdr:twoCellAnchor>
  <xdr:twoCellAnchor editAs="oneCell">
    <xdr:from>
      <xdr:col>0</xdr:col>
      <xdr:colOff>408214</xdr:colOff>
      <xdr:row>25</xdr:row>
      <xdr:rowOff>71746</xdr:rowOff>
    </xdr:from>
    <xdr:to>
      <xdr:col>5</xdr:col>
      <xdr:colOff>299357</xdr:colOff>
      <xdr:row>39</xdr:row>
      <xdr:rowOff>25935</xdr:rowOff>
    </xdr:to>
    <xdr:pic>
      <xdr:nvPicPr>
        <xdr:cNvPr id="112" name="Grafik 111"/>
        <xdr:cNvPicPr>
          <a:picLocks noChangeAspect="1"/>
        </xdr:cNvPicPr>
      </xdr:nvPicPr>
      <xdr:blipFill rotWithShape="1">
        <a:blip xmlns:r="http://schemas.openxmlformats.org/officeDocument/2006/relationships" r:embed="rId2"/>
        <a:srcRect l="35340" t="42030" r="18117" b="21496"/>
        <a:stretch/>
      </xdr:blipFill>
      <xdr:spPr>
        <a:xfrm>
          <a:off x="408214" y="5079175"/>
          <a:ext cx="5524500" cy="2430689"/>
        </a:xfrm>
        <a:prstGeom prst="rect">
          <a:avLst/>
        </a:prstGeom>
      </xdr:spPr>
    </xdr:pic>
    <xdr:clientData/>
  </xdr:twoCellAnchor>
  <xdr:twoCellAnchor editAs="oneCell">
    <xdr:from>
      <xdr:col>5</xdr:col>
      <xdr:colOff>509868</xdr:colOff>
      <xdr:row>25</xdr:row>
      <xdr:rowOff>16809</xdr:rowOff>
    </xdr:from>
    <xdr:to>
      <xdr:col>7</xdr:col>
      <xdr:colOff>2160840</xdr:colOff>
      <xdr:row>44</xdr:row>
      <xdr:rowOff>0</xdr:rowOff>
    </xdr:to>
    <xdr:pic>
      <xdr:nvPicPr>
        <xdr:cNvPr id="113" name="Grafik 112"/>
        <xdr:cNvPicPr>
          <a:picLocks noChangeAspect="1"/>
        </xdr:cNvPicPr>
      </xdr:nvPicPr>
      <xdr:blipFill rotWithShape="1">
        <a:blip xmlns:r="http://schemas.openxmlformats.org/officeDocument/2006/relationships" r:embed="rId3"/>
        <a:srcRect l="33521" t="31567" r="20569" b="13796"/>
        <a:stretch/>
      </xdr:blipFill>
      <xdr:spPr>
        <a:xfrm>
          <a:off x="6101603" y="5081868"/>
          <a:ext cx="5057561" cy="3389779"/>
        </a:xfrm>
        <a:prstGeom prst="rect">
          <a:avLst/>
        </a:prstGeom>
      </xdr:spPr>
    </xdr:pic>
    <xdr:clientData/>
  </xdr:twoCellAnchor>
  <xdr:twoCellAnchor editAs="oneCell">
    <xdr:from>
      <xdr:col>7</xdr:col>
      <xdr:colOff>2394858</xdr:colOff>
      <xdr:row>25</xdr:row>
      <xdr:rowOff>95251</xdr:rowOff>
    </xdr:from>
    <xdr:to>
      <xdr:col>12</xdr:col>
      <xdr:colOff>394608</xdr:colOff>
      <xdr:row>41</xdr:row>
      <xdr:rowOff>5274</xdr:rowOff>
    </xdr:to>
    <xdr:pic>
      <xdr:nvPicPr>
        <xdr:cNvPr id="114" name="Grafik 113"/>
        <xdr:cNvPicPr>
          <a:picLocks noChangeAspect="1"/>
        </xdr:cNvPicPr>
      </xdr:nvPicPr>
      <xdr:blipFill rotWithShape="1">
        <a:blip xmlns:r="http://schemas.openxmlformats.org/officeDocument/2006/relationships" r:embed="rId4"/>
        <a:srcRect l="35801" t="44459" r="20695" b="12213"/>
        <a:stretch/>
      </xdr:blipFill>
      <xdr:spPr>
        <a:xfrm>
          <a:off x="11430001" y="4558394"/>
          <a:ext cx="4980214" cy="2740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11206</xdr:colOff>
      <xdr:row>31</xdr:row>
      <xdr:rowOff>32816</xdr:rowOff>
    </xdr:from>
    <xdr:to>
      <xdr:col>9</xdr:col>
      <xdr:colOff>381000</xdr:colOff>
      <xdr:row>57</xdr:row>
      <xdr:rowOff>34860</xdr:rowOff>
    </xdr:to>
    <xdr:pic>
      <xdr:nvPicPr>
        <xdr:cNvPr id="15" name="Grafik 14"/>
        <xdr:cNvPicPr>
          <a:picLocks noChangeAspect="1"/>
        </xdr:cNvPicPr>
      </xdr:nvPicPr>
      <xdr:blipFill>
        <a:blip xmlns:r="http://schemas.openxmlformats.org/officeDocument/2006/relationships" r:embed="rId1"/>
        <a:stretch>
          <a:fillRect/>
        </a:stretch>
      </xdr:blipFill>
      <xdr:spPr>
        <a:xfrm>
          <a:off x="11206" y="6207257"/>
          <a:ext cx="9244853" cy="4663691"/>
        </a:xfrm>
        <a:prstGeom prst="rect">
          <a:avLst/>
        </a:prstGeom>
      </xdr:spPr>
    </xdr:pic>
    <xdr:clientData/>
  </xdr:twoCellAnchor>
  <xdr:twoCellAnchor editAs="oneCell">
    <xdr:from>
      <xdr:col>0</xdr:col>
      <xdr:colOff>33617</xdr:colOff>
      <xdr:row>2</xdr:row>
      <xdr:rowOff>100853</xdr:rowOff>
    </xdr:from>
    <xdr:to>
      <xdr:col>13</xdr:col>
      <xdr:colOff>47280</xdr:colOff>
      <xdr:row>29</xdr:row>
      <xdr:rowOff>124888</xdr:rowOff>
    </xdr:to>
    <xdr:pic>
      <xdr:nvPicPr>
        <xdr:cNvPr id="19" name="Grafik 18"/>
        <xdr:cNvPicPr>
          <a:picLocks noChangeAspect="1"/>
        </xdr:cNvPicPr>
      </xdr:nvPicPr>
      <xdr:blipFill>
        <a:blip xmlns:r="http://schemas.openxmlformats.org/officeDocument/2006/relationships" r:embed="rId2"/>
        <a:stretch>
          <a:fillRect/>
        </a:stretch>
      </xdr:blipFill>
      <xdr:spPr>
        <a:xfrm>
          <a:off x="33617" y="582706"/>
          <a:ext cx="12833192" cy="5279594"/>
        </a:xfrm>
        <a:prstGeom prst="rect">
          <a:avLst/>
        </a:prstGeom>
      </xdr:spPr>
    </xdr:pic>
    <xdr:clientData/>
  </xdr:twoCellAnchor>
</xdr:wsDr>
</file>

<file path=xl/theme/theme1.xml><?xml version="1.0" encoding="utf-8"?>
<a:theme xmlns:a="http://schemas.openxmlformats.org/drawingml/2006/main" name="Larissa">
  <a:themeElements>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hyperlink" Target="http://www.dlr.de/tt/desktopdefault.aspx/tabid-2885/4422_read-15254/" TargetMode="External"/><Relationship Id="rId1" Type="http://schemas.openxmlformats.org/officeDocument/2006/relationships/hyperlink" Target="http://www.bmwi.de/DE/Mediathek/publikationen,did=486258.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dlr.de/tt/desktopdefault.aspx/tabid-2885/4422_read-15254/" TargetMode="External"/><Relationship Id="rId2" Type="http://schemas.openxmlformats.org/officeDocument/2006/relationships/hyperlink" Target="http://www.dlr.de/tt/desktopdefault.aspx/tabid-2885/4422_read-15254/" TargetMode="External"/><Relationship Id="rId1" Type="http://schemas.openxmlformats.org/officeDocument/2006/relationships/hyperlink" Target="http://www.agora-energiewende.de/themen/optimierung/detailansicht/article/grosser-handlungsspielraum-bei-ausbau-der-erneuerbaren-energien-1/" TargetMode="External"/><Relationship Id="rId6" Type="http://schemas.openxmlformats.org/officeDocument/2006/relationships/hyperlink" Target="http://www.dlr.de/tt/desktopdefault.aspx/tabid-2885/4422_read-15254/" TargetMode="External"/><Relationship Id="rId5" Type="http://schemas.openxmlformats.org/officeDocument/2006/relationships/hyperlink" Target="http://www.dlr.de/tt/desktopdefault.aspx/tabid-2885/4422_read-15254/" TargetMode="External"/><Relationship Id="rId4" Type="http://schemas.openxmlformats.org/officeDocument/2006/relationships/hyperlink" Target="http://www.dlr.de/tt/desktopdefault.aspx/tabid-2885/4422_read-15254/"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www.ier.uni-stuttgart.de/publikationen/online/onpub_arbeitsbericht.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3:I21"/>
  <sheetViews>
    <sheetView showGridLines="0" tabSelected="1" zoomScale="70" zoomScaleNormal="70" workbookViewId="0"/>
  </sheetViews>
  <sheetFormatPr baseColWidth="10" defaultRowHeight="14.25" x14ac:dyDescent="0.2"/>
  <cols>
    <col min="1" max="16384" width="11.5546875" style="1"/>
  </cols>
  <sheetData>
    <row r="13" spans="1:9" ht="193.5" customHeight="1" x14ac:dyDescent="0.8">
      <c r="A13" s="163" t="s">
        <v>188</v>
      </c>
      <c r="B13" s="163"/>
      <c r="C13" s="163"/>
      <c r="D13" s="163"/>
      <c r="E13" s="163"/>
      <c r="F13" s="163"/>
      <c r="G13" s="163"/>
      <c r="H13" s="163"/>
      <c r="I13" s="163"/>
    </row>
    <row r="16" spans="1:9" x14ac:dyDescent="0.2">
      <c r="A16" s="1" t="s">
        <v>185</v>
      </c>
    </row>
    <row r="17" spans="1:1" x14ac:dyDescent="0.2">
      <c r="A17" s="1" t="s">
        <v>186</v>
      </c>
    </row>
    <row r="18" spans="1:1" x14ac:dyDescent="0.2">
      <c r="A18" s="1" t="s">
        <v>187</v>
      </c>
    </row>
    <row r="20" spans="1:1" x14ac:dyDescent="0.2">
      <c r="A20" s="12" t="s">
        <v>190</v>
      </c>
    </row>
    <row r="21" spans="1:1" x14ac:dyDescent="0.2">
      <c r="A21" s="1" t="s">
        <v>191</v>
      </c>
    </row>
  </sheetData>
  <mergeCells count="1">
    <mergeCell ref="A13:I13"/>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D2:L4"/>
  <sheetViews>
    <sheetView showGridLines="0" zoomScale="85" zoomScaleNormal="85" workbookViewId="0"/>
  </sheetViews>
  <sheetFormatPr baseColWidth="10" defaultRowHeight="14.25" x14ac:dyDescent="0.2"/>
  <cols>
    <col min="1" max="16384" width="11.5546875" style="1"/>
  </cols>
  <sheetData>
    <row r="2" spans="4:12" ht="21.75" customHeight="1" x14ac:dyDescent="0.3">
      <c r="D2" s="164" t="s">
        <v>189</v>
      </c>
      <c r="E2" s="164"/>
      <c r="F2" s="164"/>
      <c r="G2" s="164"/>
      <c r="H2" s="164"/>
      <c r="I2" s="164"/>
      <c r="J2" s="164"/>
      <c r="K2" s="14"/>
      <c r="L2" s="14"/>
    </row>
    <row r="3" spans="4:12" ht="15.75" customHeight="1" x14ac:dyDescent="0.3">
      <c r="D3" s="164"/>
      <c r="E3" s="164"/>
      <c r="F3" s="164"/>
      <c r="G3" s="164"/>
      <c r="H3" s="164"/>
      <c r="I3" s="164"/>
      <c r="J3" s="164"/>
      <c r="K3" s="14"/>
      <c r="L3" s="14"/>
    </row>
    <row r="4" spans="4:12" ht="15.75" customHeight="1" x14ac:dyDescent="0.3">
      <c r="D4" s="164"/>
      <c r="E4" s="164"/>
      <c r="F4" s="164"/>
      <c r="G4" s="164"/>
      <c r="H4" s="164"/>
      <c r="I4" s="164"/>
      <c r="J4" s="164"/>
      <c r="K4" s="14"/>
      <c r="L4" s="14"/>
    </row>
  </sheetData>
  <mergeCells count="1">
    <mergeCell ref="D2:J4"/>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93"/>
  <sheetViews>
    <sheetView zoomScale="55" zoomScaleNormal="55" workbookViewId="0">
      <selection activeCell="G3" sqref="G3"/>
    </sheetView>
  </sheetViews>
  <sheetFormatPr baseColWidth="10" defaultRowHeight="14.25" x14ac:dyDescent="0.2"/>
  <cols>
    <col min="1" max="1" width="1.21875" style="15" customWidth="1"/>
    <col min="2" max="2" width="30.33203125" style="19" customWidth="1"/>
    <col min="3" max="3" width="12.33203125" style="19" customWidth="1"/>
    <col min="4" max="4" width="12.109375" style="19" customWidth="1"/>
    <col min="5" max="5" width="3.6640625" style="57" customWidth="1"/>
    <col min="6" max="6" width="1" style="15" customWidth="1"/>
    <col min="7" max="7" width="14.109375" style="19" customWidth="1"/>
    <col min="8" max="8" width="12.109375" style="19" customWidth="1"/>
    <col min="9" max="9" width="3.6640625" style="57" customWidth="1"/>
    <col min="10" max="10" width="1" style="15" customWidth="1"/>
    <col min="11" max="11" width="14.44140625" style="19" customWidth="1"/>
    <col min="12" max="12" width="16.88671875" style="19" customWidth="1"/>
    <col min="13" max="13" width="3.6640625" style="57" customWidth="1"/>
    <col min="14" max="14" width="1" style="15" customWidth="1"/>
    <col min="15" max="16" width="11.33203125" style="19" customWidth="1"/>
    <col min="17" max="17" width="3.44140625" style="57" customWidth="1"/>
    <col min="18" max="18" width="1" style="15" customWidth="1"/>
    <col min="19" max="20" width="11.33203125" style="19" customWidth="1"/>
    <col min="21" max="21" width="4.77734375" style="57" customWidth="1"/>
    <col min="22" max="26" width="17.44140625" style="15" customWidth="1"/>
    <col min="27" max="16384" width="11.5546875" style="19"/>
  </cols>
  <sheetData>
    <row r="1" spans="1:26" s="15" customFormat="1" x14ac:dyDescent="0.2">
      <c r="C1" s="16" t="s">
        <v>64</v>
      </c>
      <c r="K1" s="16" t="s">
        <v>65</v>
      </c>
    </row>
    <row r="2" spans="1:26" x14ac:dyDescent="0.2">
      <c r="B2" s="17"/>
      <c r="C2" s="17" t="s">
        <v>59</v>
      </c>
      <c r="D2" s="17"/>
      <c r="E2" s="18" t="s">
        <v>56</v>
      </c>
      <c r="G2" s="17" t="s">
        <v>60</v>
      </c>
      <c r="H2" s="17"/>
      <c r="I2" s="18" t="s">
        <v>56</v>
      </c>
      <c r="K2" s="17" t="s">
        <v>61</v>
      </c>
      <c r="L2" s="17"/>
      <c r="M2" s="18" t="s">
        <v>56</v>
      </c>
      <c r="O2" s="17" t="s">
        <v>73</v>
      </c>
      <c r="P2" s="17"/>
      <c r="Q2" s="18" t="s">
        <v>56</v>
      </c>
      <c r="S2" s="17" t="s">
        <v>74</v>
      </c>
      <c r="T2" s="17"/>
      <c r="U2" s="18" t="s">
        <v>56</v>
      </c>
    </row>
    <row r="3" spans="1:26" s="23" customFormat="1" ht="97.5" customHeight="1" x14ac:dyDescent="0.3">
      <c r="A3" s="20"/>
      <c r="B3" s="21"/>
      <c r="C3" s="21" t="s">
        <v>1</v>
      </c>
      <c r="D3" s="21" t="s">
        <v>2</v>
      </c>
      <c r="E3" s="22"/>
      <c r="F3" s="20"/>
      <c r="G3" s="21" t="s">
        <v>184</v>
      </c>
      <c r="H3" s="21" t="s">
        <v>182</v>
      </c>
      <c r="I3" s="22"/>
      <c r="J3" s="20"/>
      <c r="K3" s="21" t="s">
        <v>183</v>
      </c>
      <c r="L3" s="21" t="s">
        <v>155</v>
      </c>
      <c r="M3" s="22"/>
      <c r="N3" s="20"/>
      <c r="O3" s="21" t="s">
        <v>76</v>
      </c>
      <c r="P3" s="21" t="s">
        <v>77</v>
      </c>
      <c r="Q3" s="22"/>
      <c r="R3" s="20"/>
      <c r="S3" s="21" t="s">
        <v>76</v>
      </c>
      <c r="T3" s="21" t="s">
        <v>78</v>
      </c>
      <c r="U3" s="22"/>
      <c r="V3" s="20"/>
      <c r="W3" s="20"/>
      <c r="X3" s="20"/>
      <c r="Y3" s="20"/>
      <c r="Z3" s="20"/>
    </row>
    <row r="4" spans="1:26" s="30" customFormat="1" ht="26.25" customHeight="1" x14ac:dyDescent="0.2">
      <c r="A4" s="15"/>
      <c r="B4" s="24" t="s">
        <v>10</v>
      </c>
      <c r="C4" s="25">
        <v>900</v>
      </c>
      <c r="D4" s="25">
        <v>900</v>
      </c>
      <c r="E4" s="26" t="s">
        <v>57</v>
      </c>
      <c r="F4" s="27"/>
      <c r="G4" s="25">
        <v>2250</v>
      </c>
      <c r="H4" s="25">
        <v>1500</v>
      </c>
      <c r="I4" s="26" t="s">
        <v>57</v>
      </c>
      <c r="J4" s="27"/>
      <c r="K4" s="28">
        <v>1250</v>
      </c>
      <c r="L4" s="28">
        <v>1500</v>
      </c>
      <c r="M4" s="26" t="s">
        <v>81</v>
      </c>
      <c r="N4" s="27"/>
      <c r="O4" s="28">
        <v>800</v>
      </c>
      <c r="P4" s="28">
        <v>900</v>
      </c>
      <c r="Q4" s="26" t="s">
        <v>81</v>
      </c>
      <c r="R4" s="27"/>
      <c r="S4" s="28">
        <v>1000</v>
      </c>
      <c r="T4" s="28">
        <v>1300</v>
      </c>
      <c r="U4" s="29" t="s">
        <v>81</v>
      </c>
      <c r="V4" s="15"/>
      <c r="W4" s="15"/>
      <c r="X4" s="15"/>
      <c r="Y4" s="15"/>
      <c r="Z4" s="15"/>
    </row>
    <row r="5" spans="1:26" s="30" customFormat="1" x14ac:dyDescent="0.2">
      <c r="A5" s="15"/>
      <c r="B5" s="24" t="s">
        <v>8</v>
      </c>
      <c r="C5" s="31">
        <v>0.12</v>
      </c>
      <c r="D5" s="31">
        <v>0.12</v>
      </c>
      <c r="E5" s="26" t="s">
        <v>57</v>
      </c>
      <c r="F5" s="27"/>
      <c r="G5" s="31">
        <v>0.12</v>
      </c>
      <c r="H5" s="31">
        <v>0.12</v>
      </c>
      <c r="I5" s="26" t="s">
        <v>57</v>
      </c>
      <c r="J5" s="27"/>
      <c r="K5" s="31">
        <v>7.0000000000000007E-2</v>
      </c>
      <c r="L5" s="31">
        <v>7.0000000000000007E-2</v>
      </c>
      <c r="M5" s="26" t="s">
        <v>57</v>
      </c>
      <c r="N5" s="27"/>
      <c r="O5" s="31">
        <v>7.0000000000000007E-2</v>
      </c>
      <c r="P5" s="31">
        <v>7.0000000000000007E-2</v>
      </c>
      <c r="Q5" s="26" t="s">
        <v>57</v>
      </c>
      <c r="R5" s="27"/>
      <c r="S5" s="31">
        <v>7.0000000000000007E-2</v>
      </c>
      <c r="T5" s="31">
        <v>7.0000000000000007E-2</v>
      </c>
      <c r="U5" s="32" t="s">
        <v>57</v>
      </c>
      <c r="V5" s="15"/>
      <c r="W5" s="15"/>
      <c r="X5" s="15"/>
      <c r="Y5" s="15"/>
      <c r="Z5" s="15"/>
    </row>
    <row r="6" spans="1:26" s="30" customFormat="1" x14ac:dyDescent="0.2">
      <c r="A6" s="15"/>
      <c r="B6" s="24" t="s">
        <v>75</v>
      </c>
      <c r="C6" s="25">
        <v>30</v>
      </c>
      <c r="D6" s="25">
        <v>30</v>
      </c>
      <c r="E6" s="26" t="s">
        <v>57</v>
      </c>
      <c r="F6" s="27"/>
      <c r="G6" s="25">
        <v>50</v>
      </c>
      <c r="H6" s="25">
        <v>50</v>
      </c>
      <c r="I6" s="26" t="s">
        <v>57</v>
      </c>
      <c r="J6" s="27"/>
      <c r="K6" s="25">
        <v>20</v>
      </c>
      <c r="L6" s="25">
        <v>20</v>
      </c>
      <c r="M6" s="26" t="s">
        <v>57</v>
      </c>
      <c r="N6" s="27"/>
      <c r="O6" s="25">
        <v>30</v>
      </c>
      <c r="P6" s="25">
        <v>30</v>
      </c>
      <c r="Q6" s="26" t="s">
        <v>81</v>
      </c>
      <c r="R6" s="27"/>
      <c r="S6" s="25">
        <v>30</v>
      </c>
      <c r="T6" s="25">
        <v>30</v>
      </c>
      <c r="U6" s="32" t="s">
        <v>81</v>
      </c>
      <c r="V6" s="15"/>
      <c r="W6" s="15"/>
      <c r="X6" s="15"/>
      <c r="Y6" s="15"/>
      <c r="Z6" s="15"/>
    </row>
    <row r="7" spans="1:26" s="30" customFormat="1" x14ac:dyDescent="0.2">
      <c r="A7" s="15"/>
      <c r="B7" s="24" t="s">
        <v>24</v>
      </c>
      <c r="C7" s="25">
        <v>27</v>
      </c>
      <c r="D7" s="25">
        <v>27</v>
      </c>
      <c r="E7" s="26" t="s">
        <v>57</v>
      </c>
      <c r="F7" s="27"/>
      <c r="G7" s="25">
        <v>56</v>
      </c>
      <c r="H7" s="25">
        <v>45</v>
      </c>
      <c r="I7" s="26" t="s">
        <v>57</v>
      </c>
      <c r="J7" s="27"/>
      <c r="K7" s="28">
        <f>K4*0.025</f>
        <v>31.25</v>
      </c>
      <c r="L7" s="28">
        <f>L4*0.025</f>
        <v>37.5</v>
      </c>
      <c r="M7" s="26" t="s">
        <v>81</v>
      </c>
      <c r="N7" s="27"/>
      <c r="O7" s="25">
        <f>17</f>
        <v>17</v>
      </c>
      <c r="P7" s="25">
        <v>17</v>
      </c>
      <c r="Q7" s="26" t="s">
        <v>57</v>
      </c>
      <c r="R7" s="27"/>
      <c r="S7" s="25">
        <v>17</v>
      </c>
      <c r="T7" s="25">
        <v>17</v>
      </c>
      <c r="U7" s="32" t="s">
        <v>57</v>
      </c>
      <c r="V7" s="15"/>
      <c r="W7" s="15"/>
      <c r="X7" s="15"/>
      <c r="Y7" s="15"/>
      <c r="Z7" s="15"/>
    </row>
    <row r="8" spans="1:26" s="30" customFormat="1" x14ac:dyDescent="0.2">
      <c r="A8" s="15"/>
      <c r="B8" s="33" t="s">
        <v>200</v>
      </c>
      <c r="C8" s="34">
        <v>0</v>
      </c>
      <c r="D8" s="34">
        <v>0</v>
      </c>
      <c r="E8" s="26" t="s">
        <v>57</v>
      </c>
      <c r="F8" s="27"/>
      <c r="G8" s="34">
        <v>0</v>
      </c>
      <c r="H8" s="34">
        <v>0</v>
      </c>
      <c r="I8" s="26" t="s">
        <v>57</v>
      </c>
      <c r="J8" s="27"/>
      <c r="K8" s="35">
        <v>0</v>
      </c>
      <c r="L8" s="35">
        <v>0</v>
      </c>
      <c r="M8" s="26"/>
      <c r="N8" s="27"/>
      <c r="O8" s="35">
        <v>0</v>
      </c>
      <c r="P8" s="35">
        <v>0</v>
      </c>
      <c r="Q8" s="26"/>
      <c r="R8" s="27"/>
      <c r="S8" s="35">
        <v>0</v>
      </c>
      <c r="T8" s="35">
        <v>0</v>
      </c>
      <c r="U8" s="32"/>
      <c r="V8" s="15"/>
      <c r="W8" s="15"/>
      <c r="X8" s="15"/>
      <c r="Y8" s="15"/>
      <c r="Z8" s="15"/>
    </row>
    <row r="9" spans="1:26" s="30" customFormat="1" x14ac:dyDescent="0.2">
      <c r="A9" s="15"/>
      <c r="B9" s="24" t="s">
        <v>13</v>
      </c>
      <c r="C9" s="36">
        <v>23.2</v>
      </c>
      <c r="D9" s="36">
        <v>23.2</v>
      </c>
      <c r="E9" s="37" t="s">
        <v>57</v>
      </c>
      <c r="F9" s="27"/>
      <c r="G9" s="36">
        <v>10</v>
      </c>
      <c r="H9" s="36">
        <v>10</v>
      </c>
      <c r="I9" s="37" t="s">
        <v>57</v>
      </c>
      <c r="J9" s="27"/>
      <c r="K9" s="35">
        <v>0</v>
      </c>
      <c r="L9" s="35">
        <v>0</v>
      </c>
      <c r="M9" s="37"/>
      <c r="N9" s="27"/>
      <c r="O9" s="35">
        <v>0</v>
      </c>
      <c r="P9" s="35">
        <v>0</v>
      </c>
      <c r="Q9" s="37"/>
      <c r="R9" s="27"/>
      <c r="S9" s="35">
        <v>0</v>
      </c>
      <c r="T9" s="35">
        <v>0</v>
      </c>
      <c r="U9" s="32"/>
      <c r="V9" s="15"/>
      <c r="W9" s="15"/>
      <c r="X9" s="15"/>
      <c r="Y9" s="15"/>
      <c r="Z9" s="15"/>
    </row>
    <row r="10" spans="1:26" s="30" customFormat="1" x14ac:dyDescent="0.2">
      <c r="A10" s="15"/>
      <c r="B10" s="24" t="s">
        <v>15</v>
      </c>
      <c r="C10" s="36">
        <v>11.2</v>
      </c>
      <c r="D10" s="36">
        <v>11.2</v>
      </c>
      <c r="E10" s="37" t="s">
        <v>57</v>
      </c>
      <c r="F10" s="27"/>
      <c r="G10" s="36">
        <v>11.2</v>
      </c>
      <c r="H10" s="36">
        <v>11.2</v>
      </c>
      <c r="I10" s="37" t="s">
        <v>57</v>
      </c>
      <c r="J10" s="27"/>
      <c r="K10" s="35">
        <v>0</v>
      </c>
      <c r="L10" s="35">
        <v>0</v>
      </c>
      <c r="M10" s="37"/>
      <c r="N10" s="27"/>
      <c r="O10" s="35">
        <v>0</v>
      </c>
      <c r="P10" s="35">
        <v>0</v>
      </c>
      <c r="Q10" s="37"/>
      <c r="R10" s="27"/>
      <c r="S10" s="35">
        <v>0</v>
      </c>
      <c r="T10" s="35">
        <v>0</v>
      </c>
      <c r="U10" s="32"/>
      <c r="V10" s="15"/>
      <c r="W10" s="15"/>
      <c r="X10" s="15"/>
      <c r="Y10" s="15"/>
      <c r="Z10" s="15"/>
    </row>
    <row r="11" spans="1:26" s="30" customFormat="1" x14ac:dyDescent="0.2">
      <c r="A11" s="15"/>
      <c r="B11" s="24" t="s">
        <v>17</v>
      </c>
      <c r="C11" s="38">
        <v>0.6</v>
      </c>
      <c r="D11" s="38">
        <v>0.6</v>
      </c>
      <c r="E11" s="26" t="s">
        <v>57</v>
      </c>
      <c r="F11" s="27"/>
      <c r="G11" s="38">
        <v>0.5</v>
      </c>
      <c r="H11" s="38">
        <v>0.46</v>
      </c>
      <c r="I11" s="37" t="s">
        <v>57</v>
      </c>
      <c r="J11" s="27"/>
      <c r="K11" s="35">
        <v>0.01</v>
      </c>
      <c r="L11" s="35">
        <v>0.01</v>
      </c>
      <c r="M11" s="26"/>
      <c r="N11" s="27"/>
      <c r="O11" s="35">
        <v>0.01</v>
      </c>
      <c r="P11" s="35">
        <v>0.01</v>
      </c>
      <c r="Q11" s="26"/>
      <c r="R11" s="27"/>
      <c r="S11" s="35">
        <v>0.01</v>
      </c>
      <c r="T11" s="35">
        <v>0.01</v>
      </c>
      <c r="U11" s="32"/>
      <c r="V11" s="15"/>
      <c r="W11" s="15"/>
      <c r="X11" s="15"/>
      <c r="Y11" s="15"/>
      <c r="Z11" s="15"/>
    </row>
    <row r="12" spans="1:26" s="30" customFormat="1" x14ac:dyDescent="0.2">
      <c r="A12" s="15"/>
      <c r="B12" s="24" t="s">
        <v>37</v>
      </c>
      <c r="C12" s="39">
        <v>0.20200000000000001</v>
      </c>
      <c r="D12" s="39">
        <v>0.20200000000000001</v>
      </c>
      <c r="E12" s="26" t="s">
        <v>57</v>
      </c>
      <c r="F12" s="27"/>
      <c r="G12" s="39">
        <v>0.33900000000000002</v>
      </c>
      <c r="H12" s="39">
        <v>0.33900000000000002</v>
      </c>
      <c r="I12" s="26" t="s">
        <v>57</v>
      </c>
      <c r="J12" s="27"/>
      <c r="K12" s="35">
        <v>0</v>
      </c>
      <c r="L12" s="35">
        <v>0</v>
      </c>
      <c r="M12" s="26"/>
      <c r="N12" s="27"/>
      <c r="O12" s="35">
        <v>0</v>
      </c>
      <c r="P12" s="35">
        <v>0</v>
      </c>
      <c r="Q12" s="26"/>
      <c r="R12" s="27"/>
      <c r="S12" s="35">
        <v>0</v>
      </c>
      <c r="T12" s="35">
        <v>0</v>
      </c>
      <c r="U12" s="32"/>
      <c r="V12" s="15"/>
      <c r="W12" s="15"/>
      <c r="X12" s="15"/>
      <c r="Y12" s="15"/>
      <c r="Z12" s="15"/>
    </row>
    <row r="13" spans="1:26" s="30" customFormat="1" ht="4.5" customHeight="1" x14ac:dyDescent="0.2">
      <c r="A13" s="15"/>
      <c r="B13" s="24"/>
      <c r="C13" s="40"/>
      <c r="D13" s="40"/>
      <c r="E13" s="26"/>
      <c r="F13" s="27"/>
      <c r="G13" s="40"/>
      <c r="H13" s="40"/>
      <c r="I13" s="26"/>
      <c r="J13" s="27"/>
      <c r="K13" s="40"/>
      <c r="L13" s="40"/>
      <c r="M13" s="26"/>
      <c r="N13" s="27"/>
      <c r="O13" s="40"/>
      <c r="P13" s="40"/>
      <c r="Q13" s="26"/>
      <c r="R13" s="27"/>
      <c r="S13" s="40"/>
      <c r="T13" s="40"/>
      <c r="U13" s="32"/>
      <c r="V13" s="15"/>
      <c r="W13" s="15"/>
      <c r="X13" s="15"/>
      <c r="Y13" s="15"/>
      <c r="Z13" s="15"/>
    </row>
    <row r="14" spans="1:26" s="30" customFormat="1" ht="18.75" customHeight="1" x14ac:dyDescent="0.2">
      <c r="A14" s="15"/>
      <c r="B14" s="24" t="s">
        <v>16</v>
      </c>
      <c r="C14" s="40">
        <v>4000</v>
      </c>
      <c r="D14" s="40">
        <v>2000</v>
      </c>
      <c r="E14" s="41" t="s">
        <v>58</v>
      </c>
      <c r="F14" s="27"/>
      <c r="G14" s="40">
        <v>6000</v>
      </c>
      <c r="H14" s="40">
        <v>3000</v>
      </c>
      <c r="I14" s="41" t="s">
        <v>58</v>
      </c>
      <c r="J14" s="27"/>
      <c r="K14" s="40">
        <v>2500</v>
      </c>
      <c r="L14" s="40">
        <v>2000</v>
      </c>
      <c r="M14" s="41" t="s">
        <v>58</v>
      </c>
      <c r="N14" s="27"/>
      <c r="O14" s="40">
        <v>1000</v>
      </c>
      <c r="P14" s="40">
        <v>1000</v>
      </c>
      <c r="Q14" s="42"/>
      <c r="R14" s="27"/>
      <c r="S14" s="40">
        <v>1000</v>
      </c>
      <c r="T14" s="40">
        <v>1000</v>
      </c>
      <c r="U14" s="29"/>
      <c r="V14" s="15"/>
      <c r="W14" s="15"/>
      <c r="X14" s="15"/>
      <c r="Y14" s="15"/>
      <c r="Z14" s="15"/>
    </row>
    <row r="15" spans="1:26" s="30" customFormat="1" ht="3.75" customHeight="1" x14ac:dyDescent="0.2">
      <c r="A15" s="15"/>
      <c r="B15" s="24"/>
      <c r="C15" s="40"/>
      <c r="D15" s="40"/>
      <c r="E15" s="26"/>
      <c r="F15" s="27"/>
      <c r="G15" s="40"/>
      <c r="H15" s="40"/>
      <c r="I15" s="26"/>
      <c r="J15" s="27"/>
      <c r="K15" s="40"/>
      <c r="L15" s="43"/>
      <c r="M15" s="26"/>
      <c r="N15" s="27"/>
      <c r="O15" s="40"/>
      <c r="P15" s="40"/>
      <c r="Q15" s="26"/>
      <c r="R15" s="27"/>
      <c r="S15" s="40"/>
      <c r="T15" s="40"/>
      <c r="U15" s="32"/>
      <c r="V15" s="15"/>
      <c r="W15" s="15"/>
      <c r="X15" s="15"/>
      <c r="Y15" s="15"/>
      <c r="Z15" s="15"/>
    </row>
    <row r="16" spans="1:26" s="30" customFormat="1" ht="15" x14ac:dyDescent="0.2">
      <c r="A16" s="15"/>
      <c r="B16" s="44" t="s">
        <v>55</v>
      </c>
      <c r="C16" s="34"/>
      <c r="D16" s="34"/>
      <c r="E16" s="26"/>
      <c r="F16" s="27"/>
      <c r="G16" s="34"/>
      <c r="H16" s="34"/>
      <c r="I16" s="26"/>
      <c r="J16" s="27"/>
      <c r="K16" s="34"/>
      <c r="L16" s="34"/>
      <c r="M16" s="26"/>
      <c r="N16" s="27"/>
      <c r="O16" s="34"/>
      <c r="P16" s="34"/>
      <c r="Q16" s="26"/>
      <c r="R16" s="27"/>
      <c r="S16" s="34"/>
      <c r="T16" s="34"/>
      <c r="U16" s="32"/>
      <c r="V16" s="15"/>
      <c r="W16" s="15"/>
      <c r="X16" s="15"/>
      <c r="Y16" s="15"/>
      <c r="Z16" s="15"/>
    </row>
    <row r="17" spans="1:26" s="30" customFormat="1" x14ac:dyDescent="0.2">
      <c r="A17" s="15"/>
      <c r="B17" s="33" t="s">
        <v>201</v>
      </c>
      <c r="C17" s="34">
        <f>C14</f>
        <v>4000</v>
      </c>
      <c r="D17" s="34">
        <f>D14</f>
        <v>2000</v>
      </c>
      <c r="E17" s="26"/>
      <c r="F17" s="27"/>
      <c r="G17" s="34">
        <f>G14</f>
        <v>6000</v>
      </c>
      <c r="H17" s="34">
        <f>H14</f>
        <v>3000</v>
      </c>
      <c r="I17" s="26"/>
      <c r="J17" s="27"/>
      <c r="K17" s="34">
        <f>K14</f>
        <v>2500</v>
      </c>
      <c r="L17" s="34">
        <f>L14</f>
        <v>2000</v>
      </c>
      <c r="M17" s="26"/>
      <c r="N17" s="27"/>
      <c r="O17" s="34">
        <f>O14</f>
        <v>1000</v>
      </c>
      <c r="P17" s="34">
        <f>P14</f>
        <v>1000</v>
      </c>
      <c r="Q17" s="26"/>
      <c r="R17" s="27"/>
      <c r="S17" s="34">
        <f>S14</f>
        <v>1000</v>
      </c>
      <c r="T17" s="34">
        <f>T14</f>
        <v>1000</v>
      </c>
      <c r="U17" s="32"/>
      <c r="V17" s="15"/>
      <c r="W17" s="15"/>
      <c r="X17" s="15"/>
      <c r="Y17" s="15"/>
      <c r="Z17" s="15"/>
    </row>
    <row r="18" spans="1:26" s="30" customFormat="1" x14ac:dyDescent="0.2">
      <c r="A18" s="15"/>
      <c r="B18" s="33" t="s">
        <v>41</v>
      </c>
      <c r="C18" s="45">
        <f>-PMT(C5,C6,C4)</f>
        <v>111.72929179674888</v>
      </c>
      <c r="D18" s="45">
        <f>-PMT(D5,D6,D4)</f>
        <v>111.72929179674888</v>
      </c>
      <c r="E18" s="26"/>
      <c r="F18" s="27"/>
      <c r="G18" s="45">
        <f>-PMT(G5,G6,G4)</f>
        <v>270.93749287170129</v>
      </c>
      <c r="H18" s="45">
        <f>-PMT(H5,H6,H4)</f>
        <v>180.62499524780088</v>
      </c>
      <c r="I18" s="26"/>
      <c r="J18" s="27"/>
      <c r="K18" s="45">
        <f>-PMT(K5,K6,K4)</f>
        <v>117.99115717906962</v>
      </c>
      <c r="L18" s="45">
        <f>-PMT(L5,L6,L4)</f>
        <v>141.58938861488355</v>
      </c>
      <c r="M18" s="26"/>
      <c r="N18" s="27"/>
      <c r="O18" s="45">
        <f>-PMT(O5,O6,O4)</f>
        <v>64.469122808888955</v>
      </c>
      <c r="P18" s="45">
        <f>-PMT(P5,P6,P4)</f>
        <v>72.527763160000077</v>
      </c>
      <c r="Q18" s="26"/>
      <c r="R18" s="27"/>
      <c r="S18" s="45">
        <f>-PMT(S5,S6,S4)</f>
        <v>80.5864035111112</v>
      </c>
      <c r="T18" s="45">
        <f>-PMT(T5,T6,T4)</f>
        <v>104.76232456444455</v>
      </c>
      <c r="U18" s="32"/>
      <c r="V18" s="15"/>
      <c r="W18" s="15"/>
      <c r="X18" s="15"/>
      <c r="Y18" s="15"/>
      <c r="Z18" s="15"/>
    </row>
    <row r="19" spans="1:26" s="30" customFormat="1" x14ac:dyDescent="0.2">
      <c r="A19" s="15"/>
      <c r="B19" s="33" t="s">
        <v>42</v>
      </c>
      <c r="C19" s="46">
        <f>C7+(C17/1000*C8+C17/1000*C9/C11)</f>
        <v>181.66666666666666</v>
      </c>
      <c r="D19" s="46">
        <f>D7+(D17/1000*D8+D17/1000*D9/D11)</f>
        <v>104.33333333333333</v>
      </c>
      <c r="E19" s="26"/>
      <c r="F19" s="27"/>
      <c r="G19" s="46">
        <f>G7+(G17/1000*G8+G17/1000*G9/G11)</f>
        <v>176</v>
      </c>
      <c r="H19" s="46">
        <f>H7+(H17/1000*H8+H17/1000*H9/H11)</f>
        <v>110.21739130434783</v>
      </c>
      <c r="I19" s="26"/>
      <c r="J19" s="27"/>
      <c r="K19" s="46">
        <f>K7+(K17/1000*K8+K17/1000*K9/K11)</f>
        <v>31.25</v>
      </c>
      <c r="L19" s="46">
        <f>L7+(L17/1000*L8+L17/1000*L9/L11)</f>
        <v>37.5</v>
      </c>
      <c r="M19" s="26"/>
      <c r="N19" s="27"/>
      <c r="O19" s="46">
        <f>O7+(O17/1000*O8+O17/1000*O9/O11)</f>
        <v>17</v>
      </c>
      <c r="P19" s="46">
        <f>P7+(P17/1000*P8+P17/1000*P9/P11)</f>
        <v>17</v>
      </c>
      <c r="Q19" s="26"/>
      <c r="R19" s="27"/>
      <c r="S19" s="46">
        <f>S7+(S17/1000*S8+S17/1000*S9/S11)</f>
        <v>17</v>
      </c>
      <c r="T19" s="46">
        <f>T7+(T17/1000*T8+T17/1000*T9/T11)</f>
        <v>17</v>
      </c>
      <c r="U19" s="32"/>
      <c r="V19" s="15"/>
      <c r="W19" s="15"/>
      <c r="X19" s="15"/>
      <c r="Y19" s="15"/>
      <c r="Z19" s="15"/>
    </row>
    <row r="20" spans="1:26" s="30" customFormat="1" x14ac:dyDescent="0.2">
      <c r="A20" s="15"/>
      <c r="B20" s="33" t="s">
        <v>43</v>
      </c>
      <c r="C20" s="46">
        <f>(C17/1000*C10*C12/C11)</f>
        <v>15.082666666666666</v>
      </c>
      <c r="D20" s="46">
        <f>(D17/1000*D10*D12/D11)</f>
        <v>7.5413333333333332</v>
      </c>
      <c r="E20" s="26"/>
      <c r="F20" s="27"/>
      <c r="G20" s="46">
        <f>(G17/1000*G10*G12/G11)</f>
        <v>45.561599999999999</v>
      </c>
      <c r="H20" s="46">
        <f>(H17/1000*H10*H12/H11)</f>
        <v>24.76173913043478</v>
      </c>
      <c r="I20" s="26"/>
      <c r="J20" s="27"/>
      <c r="K20" s="46">
        <f>(K17/1000*K10*K12/K11)</f>
        <v>0</v>
      </c>
      <c r="L20" s="46">
        <f>(L17/1000*L10*L12/L11)</f>
        <v>0</v>
      </c>
      <c r="M20" s="26"/>
      <c r="N20" s="27"/>
      <c r="O20" s="46">
        <f>(O17/1000*O10*O12/O11)</f>
        <v>0</v>
      </c>
      <c r="P20" s="46">
        <f>(P17/1000*P10*P12/P11)</f>
        <v>0</v>
      </c>
      <c r="Q20" s="26"/>
      <c r="R20" s="27"/>
      <c r="S20" s="46">
        <f>(S17/1000*S10*S12/S11)</f>
        <v>0</v>
      </c>
      <c r="T20" s="46">
        <f>(T17/1000*T10*T12/T11)</f>
        <v>0</v>
      </c>
      <c r="U20" s="32"/>
      <c r="V20" s="15"/>
      <c r="W20" s="15"/>
      <c r="X20" s="15"/>
      <c r="Y20" s="15"/>
      <c r="Z20" s="15"/>
    </row>
    <row r="21" spans="1:26" s="30" customFormat="1" x14ac:dyDescent="0.2">
      <c r="A21" s="15"/>
      <c r="B21" s="24"/>
      <c r="C21" s="40"/>
      <c r="D21" s="40"/>
      <c r="E21" s="26"/>
      <c r="F21" s="27"/>
      <c r="G21" s="40"/>
      <c r="H21" s="40"/>
      <c r="I21" s="26"/>
      <c r="J21" s="27"/>
      <c r="K21" s="40"/>
      <c r="L21" s="40"/>
      <c r="M21" s="26"/>
      <c r="N21" s="27"/>
      <c r="O21" s="40"/>
      <c r="P21" s="40"/>
      <c r="Q21" s="26"/>
      <c r="R21" s="27"/>
      <c r="S21" s="40"/>
      <c r="T21" s="40"/>
      <c r="U21" s="32"/>
      <c r="V21" s="15"/>
      <c r="W21" s="15"/>
      <c r="X21" s="15"/>
      <c r="Y21" s="15"/>
      <c r="Z21" s="15"/>
    </row>
    <row r="22" spans="1:26" s="30" customFormat="1" ht="25.5" customHeight="1" x14ac:dyDescent="0.2">
      <c r="A22" s="15"/>
      <c r="B22" s="47" t="s">
        <v>144</v>
      </c>
      <c r="C22" s="48">
        <f>(C18+C19+C20)/C17*100</f>
        <v>7.7119656282520559</v>
      </c>
      <c r="D22" s="48">
        <f>(D18+D19+D20)/D17*100</f>
        <v>11.180197923170777</v>
      </c>
      <c r="E22" s="49"/>
      <c r="F22" s="27"/>
      <c r="G22" s="48">
        <f>(G18+G19+G20)/G17*100</f>
        <v>8.2083182145283562</v>
      </c>
      <c r="H22" s="48">
        <f>(H18+H19+H20)/H17*100</f>
        <v>10.520137522752782</v>
      </c>
      <c r="I22" s="49"/>
      <c r="J22" s="27"/>
      <c r="K22" s="48">
        <f>(K18+K19+K20)/K17*100</f>
        <v>5.9696462871627842</v>
      </c>
      <c r="L22" s="48">
        <f>(L18+L19+L20)/L17*100</f>
        <v>8.9544694307441777</v>
      </c>
      <c r="M22" s="49"/>
      <c r="N22" s="27"/>
      <c r="O22" s="48">
        <f>(O18+O19+O20)/O17*100</f>
        <v>8.1469122808888965</v>
      </c>
      <c r="P22" s="48">
        <f>(P18+P19+P20)/P17*100</f>
        <v>8.9527763160000084</v>
      </c>
      <c r="Q22" s="49"/>
      <c r="R22" s="27"/>
      <c r="S22" s="48">
        <f>(S18+S19+S20)/S17*100</f>
        <v>9.7586403511111204</v>
      </c>
      <c r="T22" s="48">
        <f>(T18+T19+T20)/T17*100</f>
        <v>12.176232456444454</v>
      </c>
      <c r="U22" s="50"/>
      <c r="V22" s="15"/>
      <c r="W22" s="15"/>
      <c r="X22" s="15"/>
      <c r="Y22" s="15"/>
      <c r="Z22" s="15"/>
    </row>
    <row r="23" spans="1:26" s="54" customFormat="1" x14ac:dyDescent="0.2">
      <c r="A23" s="15"/>
      <c r="B23" s="51" t="s">
        <v>79</v>
      </c>
      <c r="C23" s="52">
        <f>C18/C17*100</f>
        <v>2.793232294918722</v>
      </c>
      <c r="D23" s="52">
        <f>D18/D17*100</f>
        <v>5.5864645898374441</v>
      </c>
      <c r="E23" s="53"/>
      <c r="F23" s="15"/>
      <c r="G23" s="52">
        <f>G18/G17*100</f>
        <v>4.5156248811950217</v>
      </c>
      <c r="H23" s="52">
        <f>H18/H17*100</f>
        <v>6.0208331749266959</v>
      </c>
      <c r="I23" s="53"/>
      <c r="J23" s="15"/>
      <c r="K23" s="52">
        <f>K18/K17*100</f>
        <v>4.7196462871627851</v>
      </c>
      <c r="L23" s="52">
        <f>L18/L17*100</f>
        <v>7.0794694307441768</v>
      </c>
      <c r="M23" s="53"/>
      <c r="N23" s="15"/>
      <c r="O23" s="52">
        <f>O18/O17*100</f>
        <v>6.4469122808888963</v>
      </c>
      <c r="P23" s="52">
        <f>P18/P17*100</f>
        <v>7.2527763160000074</v>
      </c>
      <c r="Q23" s="53"/>
      <c r="R23" s="15"/>
      <c r="S23" s="52">
        <f>S18/S17*100</f>
        <v>8.0586403511111193</v>
      </c>
      <c r="T23" s="52">
        <f>T18/T17*100</f>
        <v>10.476232456444455</v>
      </c>
      <c r="U23" s="53"/>
      <c r="V23" s="15"/>
      <c r="W23" s="15"/>
      <c r="X23" s="15"/>
      <c r="Y23" s="15"/>
      <c r="Z23" s="15"/>
    </row>
    <row r="24" spans="1:26" s="54" customFormat="1" x14ac:dyDescent="0.2">
      <c r="A24" s="15"/>
      <c r="B24" s="51" t="s">
        <v>80</v>
      </c>
      <c r="C24" s="52">
        <f>(C20+C19)/C17*100</f>
        <v>4.918733333333333</v>
      </c>
      <c r="D24" s="52">
        <f>(D20+D19)/D17*100</f>
        <v>5.5937333333333328</v>
      </c>
      <c r="E24" s="53"/>
      <c r="F24" s="15"/>
      <c r="G24" s="52">
        <f>(G20+G19)/G17*100</f>
        <v>3.6926933333333336</v>
      </c>
      <c r="H24" s="52">
        <f>(H20+H19)/H17*100</f>
        <v>4.4993043478260866</v>
      </c>
      <c r="I24" s="53"/>
      <c r="J24" s="15"/>
      <c r="K24" s="52">
        <f>(K20+K19)/K17*100</f>
        <v>1.25</v>
      </c>
      <c r="L24" s="52">
        <f>(L20+L19)/L17*100</f>
        <v>1.875</v>
      </c>
      <c r="M24" s="53"/>
      <c r="N24" s="15"/>
      <c r="O24" s="52">
        <f>(O20+O19)/O17*100</f>
        <v>1.7000000000000002</v>
      </c>
      <c r="P24" s="52">
        <f>(P20+P19)/P17*100</f>
        <v>1.7000000000000002</v>
      </c>
      <c r="Q24" s="53"/>
      <c r="R24" s="15"/>
      <c r="S24" s="52">
        <f>(S20+S19)/S17*100</f>
        <v>1.7000000000000002</v>
      </c>
      <c r="T24" s="52">
        <f>(T20+T19)/T17*100</f>
        <v>1.7000000000000002</v>
      </c>
      <c r="U24" s="53"/>
      <c r="V24" s="15"/>
      <c r="W24" s="15"/>
      <c r="X24" s="15"/>
      <c r="Y24" s="15"/>
      <c r="Z24" s="15"/>
    </row>
    <row r="25" spans="1:26" s="54" customFormat="1" x14ac:dyDescent="0.2">
      <c r="A25" s="15"/>
      <c r="B25" s="51"/>
      <c r="C25" s="52"/>
      <c r="D25" s="52"/>
      <c r="E25" s="53"/>
      <c r="F25" s="15"/>
      <c r="G25" s="52"/>
      <c r="H25" s="52"/>
      <c r="I25" s="53"/>
      <c r="J25" s="15"/>
      <c r="K25" s="52"/>
      <c r="L25" s="52"/>
      <c r="M25" s="53"/>
      <c r="N25" s="15"/>
      <c r="O25" s="52"/>
      <c r="P25" s="52"/>
      <c r="Q25" s="53"/>
      <c r="R25" s="15"/>
      <c r="S25" s="52"/>
      <c r="T25" s="52"/>
      <c r="U25" s="53"/>
      <c r="V25" s="15"/>
      <c r="W25" s="15"/>
      <c r="X25" s="15"/>
      <c r="Y25" s="15"/>
      <c r="Z25" s="15"/>
    </row>
    <row r="26" spans="1:26" s="54" customFormat="1" x14ac:dyDescent="0.2">
      <c r="A26" s="15"/>
      <c r="B26" s="51"/>
      <c r="C26" s="52"/>
      <c r="D26" s="52"/>
      <c r="E26" s="53"/>
      <c r="F26" s="15"/>
      <c r="G26" s="52"/>
      <c r="H26" s="52"/>
      <c r="I26" s="53"/>
      <c r="J26" s="15"/>
      <c r="K26" s="52"/>
      <c r="L26" s="52"/>
      <c r="M26" s="53"/>
      <c r="N26" s="15"/>
      <c r="O26" s="52"/>
      <c r="P26" s="52"/>
      <c r="Q26" s="53"/>
      <c r="R26" s="15"/>
      <c r="S26" s="52"/>
      <c r="T26" s="52"/>
      <c r="U26" s="53"/>
      <c r="V26" s="15"/>
      <c r="W26" s="15"/>
      <c r="X26" s="15"/>
      <c r="Y26" s="15"/>
      <c r="Z26" s="15"/>
    </row>
    <row r="27" spans="1:26" s="54" customFormat="1" x14ac:dyDescent="0.2">
      <c r="A27" s="15"/>
      <c r="B27" s="51"/>
      <c r="C27" s="52"/>
      <c r="D27" s="52"/>
      <c r="E27" s="53"/>
      <c r="F27" s="15"/>
      <c r="G27" s="52"/>
      <c r="H27" s="52"/>
      <c r="I27" s="53"/>
      <c r="J27" s="15"/>
      <c r="K27" s="52"/>
      <c r="L27" s="52"/>
      <c r="M27" s="53"/>
      <c r="N27" s="15"/>
      <c r="O27" s="52"/>
      <c r="P27" s="52"/>
      <c r="Q27" s="53"/>
      <c r="R27" s="15"/>
      <c r="S27" s="52"/>
      <c r="T27" s="52"/>
      <c r="U27" s="53"/>
      <c r="V27" s="15"/>
      <c r="W27" s="15"/>
      <c r="X27" s="15"/>
      <c r="Y27" s="15"/>
      <c r="Z27" s="15"/>
    </row>
    <row r="28" spans="1:26" s="54" customFormat="1" x14ac:dyDescent="0.2">
      <c r="A28" s="15"/>
      <c r="B28" s="51"/>
      <c r="C28" s="52"/>
      <c r="D28" s="52"/>
      <c r="E28" s="53"/>
      <c r="F28" s="15"/>
      <c r="G28" s="52"/>
      <c r="H28" s="52"/>
      <c r="I28" s="53"/>
      <c r="J28" s="15"/>
      <c r="K28" s="52"/>
      <c r="L28" s="52"/>
      <c r="M28" s="53"/>
      <c r="N28" s="15"/>
      <c r="O28" s="52"/>
      <c r="P28" s="52"/>
      <c r="Q28" s="53"/>
      <c r="R28" s="15"/>
      <c r="S28" s="52"/>
      <c r="T28" s="52"/>
      <c r="U28" s="53"/>
      <c r="V28" s="15"/>
      <c r="W28" s="15"/>
      <c r="X28" s="15"/>
      <c r="Y28" s="15"/>
      <c r="Z28" s="15"/>
    </row>
    <row r="29" spans="1:26" s="54" customFormat="1" x14ac:dyDescent="0.2">
      <c r="A29" s="15"/>
      <c r="B29" s="51"/>
      <c r="C29" s="52"/>
      <c r="D29" s="52"/>
      <c r="E29" s="53"/>
      <c r="F29" s="15"/>
      <c r="G29" s="52"/>
      <c r="H29" s="52"/>
      <c r="I29" s="53"/>
      <c r="J29" s="15"/>
      <c r="K29" s="52"/>
      <c r="L29" s="52"/>
      <c r="M29" s="53"/>
      <c r="N29" s="15"/>
      <c r="O29" s="52"/>
      <c r="P29" s="52"/>
      <c r="Q29" s="53"/>
      <c r="R29" s="15"/>
      <c r="S29" s="52"/>
      <c r="T29" s="52"/>
      <c r="U29" s="53"/>
      <c r="V29" s="15"/>
      <c r="W29" s="15"/>
      <c r="X29" s="15"/>
      <c r="Y29" s="15"/>
      <c r="Z29" s="15"/>
    </row>
    <row r="30" spans="1:26" s="54" customFormat="1" x14ac:dyDescent="0.2">
      <c r="A30" s="15"/>
      <c r="B30" s="51"/>
      <c r="C30" s="52"/>
      <c r="D30" s="52"/>
      <c r="E30" s="53"/>
      <c r="F30" s="15"/>
      <c r="G30" s="52"/>
      <c r="H30" s="52"/>
      <c r="I30" s="53"/>
      <c r="J30" s="15"/>
      <c r="K30" s="52"/>
      <c r="L30" s="52"/>
      <c r="M30" s="53"/>
      <c r="N30" s="15"/>
      <c r="O30" s="52"/>
      <c r="P30" s="52"/>
      <c r="Q30" s="53"/>
      <c r="R30" s="15"/>
      <c r="S30" s="52"/>
      <c r="T30" s="52"/>
      <c r="U30" s="53"/>
      <c r="V30" s="15"/>
      <c r="W30" s="15"/>
      <c r="X30" s="15"/>
      <c r="Y30" s="15"/>
      <c r="Z30" s="15"/>
    </row>
    <row r="31" spans="1:26" s="54" customFormat="1" x14ac:dyDescent="0.2">
      <c r="A31" s="15"/>
      <c r="B31" s="51"/>
      <c r="C31" s="52"/>
      <c r="D31" s="52"/>
      <c r="E31" s="53"/>
      <c r="F31" s="15"/>
      <c r="G31" s="52"/>
      <c r="H31" s="52"/>
      <c r="I31" s="53"/>
      <c r="J31" s="15"/>
      <c r="K31" s="52"/>
      <c r="L31" s="52"/>
      <c r="M31" s="53"/>
      <c r="N31" s="15"/>
      <c r="O31" s="52"/>
      <c r="P31" s="52"/>
      <c r="Q31" s="53"/>
      <c r="R31" s="15"/>
      <c r="S31" s="52"/>
      <c r="T31" s="52"/>
      <c r="U31" s="53"/>
      <c r="V31" s="15"/>
      <c r="W31" s="15"/>
      <c r="X31" s="15"/>
      <c r="Y31" s="15"/>
      <c r="Z31" s="15"/>
    </row>
    <row r="32" spans="1:26" s="54" customFormat="1" x14ac:dyDescent="0.2">
      <c r="A32" s="15"/>
      <c r="B32" s="51"/>
      <c r="C32" s="52"/>
      <c r="D32" s="52"/>
      <c r="E32" s="53"/>
      <c r="F32" s="15"/>
      <c r="G32" s="52"/>
      <c r="H32" s="52"/>
      <c r="I32" s="53"/>
      <c r="J32" s="15"/>
      <c r="K32" s="52"/>
      <c r="L32" s="52"/>
      <c r="M32" s="53"/>
      <c r="N32" s="15"/>
      <c r="O32" s="52"/>
      <c r="P32" s="52"/>
      <c r="Q32" s="53"/>
      <c r="R32" s="15"/>
      <c r="S32" s="52"/>
      <c r="T32" s="52"/>
      <c r="U32" s="53"/>
      <c r="V32" s="15"/>
      <c r="W32" s="15"/>
      <c r="X32" s="15"/>
      <c r="Y32" s="15"/>
      <c r="Z32" s="15"/>
    </row>
    <row r="33" spans="1:26" s="54" customFormat="1" x14ac:dyDescent="0.2">
      <c r="A33" s="15"/>
      <c r="B33" s="51"/>
      <c r="C33" s="52"/>
      <c r="D33" s="52"/>
      <c r="E33" s="53"/>
      <c r="F33" s="15"/>
      <c r="G33" s="52"/>
      <c r="H33" s="52"/>
      <c r="I33" s="53"/>
      <c r="J33" s="15"/>
      <c r="K33" s="52"/>
      <c r="L33" s="52"/>
      <c r="M33" s="53"/>
      <c r="N33" s="15"/>
      <c r="O33" s="52"/>
      <c r="P33" s="52"/>
      <c r="Q33" s="53"/>
      <c r="R33" s="15"/>
      <c r="S33" s="52"/>
      <c r="T33" s="52"/>
      <c r="U33" s="53"/>
      <c r="V33" s="15"/>
      <c r="W33" s="15"/>
      <c r="X33" s="15"/>
      <c r="Y33" s="15"/>
      <c r="Z33" s="15"/>
    </row>
    <row r="34" spans="1:26" s="54" customFormat="1" x14ac:dyDescent="0.2">
      <c r="A34" s="15"/>
      <c r="B34" s="51"/>
      <c r="C34" s="52"/>
      <c r="D34" s="52"/>
      <c r="E34" s="53"/>
      <c r="F34" s="15"/>
      <c r="G34" s="52"/>
      <c r="H34" s="52"/>
      <c r="I34" s="53"/>
      <c r="J34" s="15"/>
      <c r="K34" s="52"/>
      <c r="L34" s="52"/>
      <c r="M34" s="53"/>
      <c r="N34" s="15"/>
      <c r="O34" s="52"/>
      <c r="P34" s="52"/>
      <c r="Q34" s="53"/>
      <c r="R34" s="15"/>
      <c r="S34" s="52"/>
      <c r="T34" s="52"/>
      <c r="U34" s="53"/>
      <c r="V34" s="15"/>
      <c r="W34" s="15"/>
      <c r="X34" s="15"/>
      <c r="Y34" s="15"/>
      <c r="Z34" s="15"/>
    </row>
    <row r="35" spans="1:26" s="54" customFormat="1" x14ac:dyDescent="0.2">
      <c r="A35" s="15"/>
      <c r="B35" s="51"/>
      <c r="C35" s="52"/>
      <c r="D35" s="52"/>
      <c r="E35" s="53"/>
      <c r="F35" s="15"/>
      <c r="G35" s="52"/>
      <c r="H35" s="52"/>
      <c r="I35" s="53"/>
      <c r="J35" s="15"/>
      <c r="K35" s="52"/>
      <c r="L35" s="52"/>
      <c r="M35" s="53"/>
      <c r="N35" s="15"/>
      <c r="O35" s="52"/>
      <c r="P35" s="52"/>
      <c r="Q35" s="53"/>
      <c r="R35" s="15"/>
      <c r="S35" s="52"/>
      <c r="T35" s="52"/>
      <c r="U35" s="53"/>
      <c r="V35" s="15"/>
      <c r="W35" s="15"/>
      <c r="X35" s="15"/>
      <c r="Y35" s="15"/>
      <c r="Z35" s="15"/>
    </row>
    <row r="36" spans="1:26" s="54" customFormat="1" x14ac:dyDescent="0.2">
      <c r="A36" s="15"/>
      <c r="B36" s="51"/>
      <c r="C36" s="52"/>
      <c r="D36" s="52"/>
      <c r="E36" s="53"/>
      <c r="F36" s="15"/>
      <c r="G36" s="52"/>
      <c r="H36" s="52"/>
      <c r="I36" s="53"/>
      <c r="J36" s="15"/>
      <c r="K36" s="52"/>
      <c r="L36" s="52"/>
      <c r="M36" s="53"/>
      <c r="N36" s="15"/>
      <c r="O36" s="52"/>
      <c r="P36" s="52"/>
      <c r="Q36" s="53"/>
      <c r="R36" s="15"/>
      <c r="S36" s="52"/>
      <c r="T36" s="52"/>
      <c r="U36" s="53"/>
      <c r="V36" s="15"/>
      <c r="W36" s="15"/>
      <c r="X36" s="15"/>
      <c r="Y36" s="15"/>
      <c r="Z36" s="15"/>
    </row>
    <row r="37" spans="1:26" s="54" customFormat="1" x14ac:dyDescent="0.2">
      <c r="A37" s="15"/>
      <c r="B37" s="51"/>
      <c r="C37" s="52"/>
      <c r="D37" s="52"/>
      <c r="E37" s="53"/>
      <c r="F37" s="15"/>
      <c r="G37" s="52"/>
      <c r="H37" s="52"/>
      <c r="I37" s="53"/>
      <c r="J37" s="15"/>
      <c r="K37" s="52"/>
      <c r="L37" s="52"/>
      <c r="M37" s="53"/>
      <c r="N37" s="15"/>
      <c r="O37" s="52"/>
      <c r="P37" s="52"/>
      <c r="Q37" s="53"/>
      <c r="R37" s="15"/>
      <c r="S37" s="52"/>
      <c r="T37" s="52"/>
      <c r="U37" s="53"/>
      <c r="V37" s="15"/>
      <c r="W37" s="15"/>
      <c r="X37" s="15"/>
      <c r="Y37" s="15"/>
      <c r="Z37" s="15"/>
    </row>
    <row r="38" spans="1:26" s="54" customFormat="1" x14ac:dyDescent="0.2">
      <c r="A38" s="15"/>
      <c r="B38" s="51"/>
      <c r="C38" s="52"/>
      <c r="D38" s="52"/>
      <c r="E38" s="53"/>
      <c r="F38" s="15"/>
      <c r="G38" s="52"/>
      <c r="H38" s="52"/>
      <c r="I38" s="53"/>
      <c r="J38" s="15"/>
      <c r="K38" s="52"/>
      <c r="L38" s="52"/>
      <c r="M38" s="53"/>
      <c r="N38" s="15"/>
      <c r="O38" s="52"/>
      <c r="P38" s="52"/>
      <c r="Q38" s="53"/>
      <c r="R38" s="15"/>
      <c r="S38" s="52"/>
      <c r="T38" s="52"/>
      <c r="U38" s="53"/>
      <c r="V38" s="15"/>
      <c r="W38" s="15"/>
      <c r="X38" s="15"/>
      <c r="Y38" s="15"/>
      <c r="Z38" s="15"/>
    </row>
    <row r="39" spans="1:26" s="54" customFormat="1" x14ac:dyDescent="0.2">
      <c r="A39" s="15"/>
      <c r="B39" s="51"/>
      <c r="C39" s="52"/>
      <c r="D39" s="52"/>
      <c r="E39" s="53"/>
      <c r="F39" s="15"/>
      <c r="G39" s="52"/>
      <c r="H39" s="52"/>
      <c r="I39" s="53"/>
      <c r="J39" s="15"/>
      <c r="K39" s="52"/>
      <c r="L39" s="52"/>
      <c r="M39" s="53"/>
      <c r="N39" s="15"/>
      <c r="O39" s="52"/>
      <c r="P39" s="52"/>
      <c r="Q39" s="53"/>
      <c r="R39" s="15"/>
      <c r="S39" s="52"/>
      <c r="T39" s="52"/>
      <c r="U39" s="53"/>
      <c r="V39" s="15"/>
      <c r="W39" s="15"/>
      <c r="X39" s="15"/>
      <c r="Y39" s="15"/>
      <c r="Z39" s="15"/>
    </row>
    <row r="40" spans="1:26" s="54" customFormat="1" x14ac:dyDescent="0.2">
      <c r="A40" s="15"/>
      <c r="B40" s="51"/>
      <c r="C40" s="52"/>
      <c r="D40" s="52"/>
      <c r="E40" s="53"/>
      <c r="F40" s="15"/>
      <c r="G40" s="52"/>
      <c r="H40" s="52"/>
      <c r="I40" s="53"/>
      <c r="J40" s="15"/>
      <c r="K40" s="52"/>
      <c r="L40" s="52"/>
      <c r="M40" s="53"/>
      <c r="N40" s="15"/>
      <c r="O40" s="52"/>
      <c r="P40" s="52"/>
      <c r="Q40" s="53"/>
      <c r="R40" s="15"/>
      <c r="S40" s="52"/>
      <c r="T40" s="52"/>
      <c r="U40" s="53"/>
      <c r="V40" s="15"/>
      <c r="W40" s="15"/>
      <c r="X40" s="15"/>
      <c r="Y40" s="15"/>
      <c r="Z40" s="15"/>
    </row>
    <row r="41" spans="1:26" s="54" customFormat="1" x14ac:dyDescent="0.2">
      <c r="A41" s="15"/>
      <c r="B41" s="51"/>
      <c r="C41" s="52"/>
      <c r="D41" s="52"/>
      <c r="E41" s="53"/>
      <c r="F41" s="15"/>
      <c r="G41" s="52"/>
      <c r="H41" s="52"/>
      <c r="I41" s="53"/>
      <c r="J41" s="15"/>
      <c r="K41" s="52"/>
      <c r="L41" s="52"/>
      <c r="M41" s="53"/>
      <c r="N41" s="15"/>
      <c r="O41" s="52"/>
      <c r="P41" s="52"/>
      <c r="Q41" s="53"/>
      <c r="R41" s="15"/>
      <c r="S41" s="52"/>
      <c r="T41" s="52"/>
      <c r="U41" s="53"/>
      <c r="V41" s="15"/>
      <c r="W41" s="15"/>
      <c r="X41" s="15"/>
      <c r="Y41" s="15"/>
      <c r="Z41" s="15"/>
    </row>
    <row r="42" spans="1:26" s="54" customFormat="1" x14ac:dyDescent="0.2">
      <c r="A42" s="15"/>
      <c r="B42" s="51"/>
      <c r="C42" s="52"/>
      <c r="D42" s="52"/>
      <c r="E42" s="53"/>
      <c r="F42" s="15"/>
      <c r="G42" s="52"/>
      <c r="H42" s="52"/>
      <c r="I42" s="53"/>
      <c r="J42" s="15"/>
      <c r="K42" s="52"/>
      <c r="L42" s="52"/>
      <c r="M42" s="53"/>
      <c r="N42" s="15"/>
      <c r="O42" s="52"/>
      <c r="P42" s="52"/>
      <c r="Q42" s="53"/>
      <c r="R42" s="15"/>
      <c r="S42" s="52"/>
      <c r="T42" s="52"/>
      <c r="U42" s="53"/>
      <c r="V42" s="15"/>
      <c r="W42" s="15"/>
      <c r="X42" s="15"/>
      <c r="Y42" s="15"/>
      <c r="Z42" s="15"/>
    </row>
    <row r="43" spans="1:26" s="54" customFormat="1" x14ac:dyDescent="0.2">
      <c r="A43" s="15"/>
      <c r="B43" s="51"/>
      <c r="C43" s="52"/>
      <c r="D43" s="52"/>
      <c r="E43" s="53"/>
      <c r="F43" s="15"/>
      <c r="G43" s="52"/>
      <c r="H43" s="52"/>
      <c r="I43" s="53"/>
      <c r="J43" s="15"/>
      <c r="K43" s="52"/>
      <c r="L43" s="52"/>
      <c r="M43" s="53"/>
      <c r="N43" s="15"/>
      <c r="O43" s="52"/>
      <c r="P43" s="52"/>
      <c r="Q43" s="53"/>
      <c r="R43" s="15"/>
      <c r="S43" s="52"/>
      <c r="T43" s="52"/>
      <c r="U43" s="53"/>
      <c r="V43" s="15"/>
      <c r="W43" s="15"/>
      <c r="X43" s="15"/>
      <c r="Y43" s="15"/>
      <c r="Z43" s="15"/>
    </row>
    <row r="44" spans="1:26" s="54" customFormat="1" x14ac:dyDescent="0.2">
      <c r="A44" s="15"/>
      <c r="B44" s="51"/>
      <c r="C44" s="52"/>
      <c r="D44" s="52"/>
      <c r="E44" s="53"/>
      <c r="F44" s="15"/>
      <c r="G44" s="52"/>
      <c r="H44" s="52"/>
      <c r="I44" s="53"/>
      <c r="J44" s="15"/>
      <c r="K44" s="52"/>
      <c r="L44" s="52"/>
      <c r="M44" s="53"/>
      <c r="N44" s="15"/>
      <c r="O44" s="52"/>
      <c r="P44" s="52"/>
      <c r="Q44" s="53"/>
      <c r="R44" s="15"/>
      <c r="S44" s="52"/>
      <c r="T44" s="52"/>
      <c r="U44" s="53"/>
      <c r="V44" s="15"/>
      <c r="W44" s="15"/>
      <c r="X44" s="15"/>
      <c r="Y44" s="15"/>
      <c r="Z44" s="15"/>
    </row>
    <row r="45" spans="1:26" s="54" customFormat="1" x14ac:dyDescent="0.2">
      <c r="A45" s="15"/>
      <c r="B45" s="51"/>
      <c r="C45" s="52"/>
      <c r="D45" s="52"/>
      <c r="E45" s="53"/>
      <c r="F45" s="15"/>
      <c r="G45" s="52"/>
      <c r="H45" s="52"/>
      <c r="I45" s="53"/>
      <c r="J45" s="15"/>
      <c r="K45" s="52"/>
      <c r="L45" s="52"/>
      <c r="M45" s="53"/>
      <c r="N45" s="15"/>
      <c r="O45" s="52"/>
      <c r="P45" s="52"/>
      <c r="Q45" s="53"/>
      <c r="R45" s="15"/>
      <c r="S45" s="52"/>
      <c r="T45" s="52"/>
      <c r="U45" s="53"/>
      <c r="V45" s="15"/>
      <c r="W45" s="15"/>
      <c r="X45" s="15"/>
      <c r="Y45" s="15"/>
      <c r="Z45" s="15"/>
    </row>
    <row r="46" spans="1:26" s="54" customFormat="1" x14ac:dyDescent="0.2">
      <c r="A46" s="15"/>
      <c r="B46" s="51"/>
      <c r="C46" s="52"/>
      <c r="D46" s="52"/>
      <c r="E46" s="53"/>
      <c r="F46" s="15"/>
      <c r="G46" s="52"/>
      <c r="H46" s="52"/>
      <c r="I46" s="53"/>
      <c r="J46" s="15"/>
      <c r="K46" s="52"/>
      <c r="L46" s="52"/>
      <c r="M46" s="53"/>
      <c r="N46" s="15"/>
      <c r="O46" s="52"/>
      <c r="P46" s="52"/>
      <c r="Q46" s="53"/>
      <c r="R46" s="15"/>
      <c r="S46" s="52"/>
      <c r="T46" s="52"/>
      <c r="U46" s="53"/>
      <c r="V46" s="15"/>
      <c r="W46" s="15"/>
      <c r="X46" s="15"/>
      <c r="Y46" s="15"/>
      <c r="Z46" s="15"/>
    </row>
    <row r="47" spans="1:26" s="54" customFormat="1" x14ac:dyDescent="0.2">
      <c r="A47" s="15"/>
      <c r="B47" s="51"/>
      <c r="C47" s="52"/>
      <c r="D47" s="52"/>
      <c r="E47" s="53"/>
      <c r="F47" s="15"/>
      <c r="G47" s="52"/>
      <c r="H47" s="52"/>
      <c r="I47" s="53"/>
      <c r="J47" s="15"/>
      <c r="K47" s="52"/>
      <c r="L47" s="52"/>
      <c r="M47" s="53"/>
      <c r="N47" s="15"/>
      <c r="O47" s="52"/>
      <c r="P47" s="52"/>
      <c r="Q47" s="53"/>
      <c r="R47" s="15"/>
      <c r="S47" s="52"/>
      <c r="T47" s="52"/>
      <c r="U47" s="53"/>
      <c r="V47" s="15"/>
      <c r="W47" s="15"/>
      <c r="X47" s="15"/>
      <c r="Y47" s="15"/>
      <c r="Z47" s="15"/>
    </row>
    <row r="48" spans="1:26" s="54" customFormat="1" x14ac:dyDescent="0.2">
      <c r="A48" s="15"/>
      <c r="E48" s="53"/>
      <c r="F48" s="15"/>
      <c r="I48" s="53"/>
      <c r="J48" s="15"/>
      <c r="M48" s="53"/>
      <c r="N48" s="15"/>
      <c r="Q48" s="53"/>
      <c r="R48" s="15"/>
      <c r="U48" s="53"/>
      <c r="V48" s="15"/>
      <c r="W48" s="15"/>
      <c r="X48" s="15"/>
      <c r="Y48" s="15"/>
      <c r="Z48" s="15"/>
    </row>
    <row r="49" spans="1:27" s="54" customFormat="1" x14ac:dyDescent="0.2">
      <c r="A49" s="15"/>
      <c r="E49" s="53"/>
      <c r="F49" s="15"/>
      <c r="I49" s="53"/>
      <c r="J49" s="15"/>
      <c r="M49" s="53"/>
      <c r="N49" s="15"/>
      <c r="Q49" s="53"/>
      <c r="R49" s="15"/>
      <c r="U49" s="53"/>
      <c r="V49" s="15"/>
      <c r="W49" s="15"/>
      <c r="X49" s="15"/>
      <c r="Y49" s="15"/>
      <c r="Z49" s="15"/>
    </row>
    <row r="50" spans="1:27" s="54" customFormat="1" x14ac:dyDescent="0.2">
      <c r="A50" s="15"/>
      <c r="E50" s="53"/>
      <c r="F50" s="15"/>
      <c r="I50" s="53"/>
      <c r="J50" s="15"/>
      <c r="M50" s="53"/>
      <c r="N50" s="15"/>
      <c r="Q50" s="53"/>
      <c r="R50" s="15"/>
      <c r="U50" s="53"/>
      <c r="V50" s="15"/>
      <c r="W50" s="15"/>
      <c r="X50" s="15"/>
      <c r="Y50" s="15"/>
      <c r="Z50" s="15"/>
    </row>
    <row r="51" spans="1:27" s="54" customFormat="1" x14ac:dyDescent="0.2">
      <c r="A51" s="15"/>
      <c r="E51" s="53"/>
      <c r="F51" s="15"/>
      <c r="I51" s="53"/>
      <c r="J51" s="15"/>
      <c r="M51" s="53"/>
      <c r="N51" s="15"/>
      <c r="Q51" s="53"/>
      <c r="R51" s="15"/>
      <c r="U51" s="53"/>
      <c r="V51" s="15"/>
      <c r="W51" s="15"/>
      <c r="X51" s="15"/>
      <c r="Y51" s="15"/>
      <c r="Z51" s="15"/>
    </row>
    <row r="52" spans="1:27" s="54" customFormat="1" x14ac:dyDescent="0.2">
      <c r="A52" s="15"/>
      <c r="E52" s="53"/>
      <c r="F52" s="15"/>
      <c r="I52" s="53"/>
      <c r="J52" s="15"/>
      <c r="M52" s="53"/>
      <c r="N52" s="15"/>
      <c r="Q52" s="53"/>
      <c r="R52" s="15"/>
      <c r="U52" s="53"/>
      <c r="V52" s="15"/>
      <c r="W52" s="15"/>
      <c r="X52" s="15"/>
      <c r="Y52" s="15"/>
      <c r="Z52" s="15"/>
    </row>
    <row r="53" spans="1:27" s="54" customFormat="1" x14ac:dyDescent="0.2">
      <c r="A53" s="15"/>
      <c r="E53" s="53"/>
      <c r="F53" s="15"/>
      <c r="I53" s="53"/>
      <c r="J53" s="15"/>
      <c r="M53" s="53"/>
      <c r="N53" s="15"/>
      <c r="Q53" s="53"/>
      <c r="R53" s="15"/>
      <c r="U53" s="53"/>
      <c r="V53" s="15"/>
      <c r="W53" s="15"/>
      <c r="X53" s="15"/>
      <c r="Y53" s="15"/>
      <c r="Z53" s="15"/>
    </row>
    <row r="54" spans="1:27" s="54" customFormat="1" x14ac:dyDescent="0.2">
      <c r="A54" s="15"/>
      <c r="E54" s="53"/>
      <c r="F54" s="15"/>
      <c r="I54" s="53"/>
      <c r="J54" s="15"/>
      <c r="M54" s="53"/>
      <c r="N54" s="15"/>
      <c r="Q54" s="53"/>
      <c r="R54" s="15"/>
      <c r="U54" s="53"/>
      <c r="V54" s="15"/>
      <c r="W54" s="15"/>
      <c r="X54" s="15"/>
      <c r="Y54" s="15"/>
      <c r="Z54" s="15"/>
    </row>
    <row r="55" spans="1:27" s="54" customFormat="1" x14ac:dyDescent="0.2">
      <c r="A55" s="15"/>
      <c r="E55" s="53"/>
      <c r="F55" s="15"/>
      <c r="I55" s="53"/>
      <c r="J55" s="15"/>
      <c r="M55" s="53"/>
      <c r="N55" s="15"/>
      <c r="Q55" s="53"/>
      <c r="R55" s="15"/>
      <c r="U55" s="53"/>
      <c r="V55" s="15"/>
      <c r="W55" s="15"/>
      <c r="X55" s="15"/>
      <c r="Y55" s="15"/>
      <c r="Z55" s="15"/>
    </row>
    <row r="56" spans="1:27" s="54" customFormat="1" x14ac:dyDescent="0.2">
      <c r="A56" s="15"/>
      <c r="E56" s="53"/>
      <c r="F56" s="15"/>
      <c r="I56" s="53"/>
      <c r="J56" s="15"/>
      <c r="M56" s="53"/>
      <c r="N56" s="15"/>
      <c r="Q56" s="53"/>
      <c r="R56" s="15"/>
      <c r="U56" s="53"/>
      <c r="V56" s="15"/>
      <c r="W56" s="15"/>
      <c r="X56" s="15"/>
      <c r="Y56" s="15"/>
      <c r="Z56" s="15"/>
    </row>
    <row r="57" spans="1:27" s="54" customFormat="1" x14ac:dyDescent="0.2">
      <c r="A57" s="15"/>
      <c r="E57" s="53"/>
      <c r="F57" s="15"/>
      <c r="I57" s="53"/>
      <c r="J57" s="15"/>
      <c r="M57" s="53"/>
      <c r="N57" s="15"/>
      <c r="Q57" s="53"/>
      <c r="R57" s="15"/>
      <c r="U57" s="53"/>
      <c r="V57" s="15"/>
      <c r="W57" s="15"/>
      <c r="X57" s="15"/>
      <c r="Y57" s="15"/>
      <c r="Z57" s="15"/>
    </row>
    <row r="58" spans="1:27" s="54" customFormat="1" x14ac:dyDescent="0.2">
      <c r="A58" s="15"/>
      <c r="B58" s="55"/>
      <c r="C58" s="55" t="str">
        <f>C2</f>
        <v>Gas- und Dampfkrafwerk (neu)</v>
      </c>
      <c r="D58" s="55"/>
      <c r="E58" s="55"/>
      <c r="F58" s="15"/>
      <c r="G58" s="55" t="str">
        <f>G2</f>
        <v>Steinkohle (neu)</v>
      </c>
      <c r="H58" s="55"/>
      <c r="I58" s="55"/>
      <c r="J58" s="15"/>
      <c r="K58" s="55" t="str">
        <f>K2</f>
        <v>Windanlagen</v>
      </c>
      <c r="L58" s="55"/>
      <c r="M58" s="55"/>
      <c r="N58" s="15"/>
      <c r="O58" s="55" t="str">
        <f>O2</f>
        <v>Solaranlagen - Freifläche</v>
      </c>
      <c r="Q58" s="55"/>
      <c r="R58" s="15"/>
      <c r="S58" s="55" t="str">
        <f>S2</f>
        <v>Solaranlagen - Privatdach</v>
      </c>
      <c r="U58" s="53"/>
      <c r="V58" s="15"/>
      <c r="W58" s="15" t="str">
        <f>C58</f>
        <v>Gas- und Dampfkrafwerk (neu)</v>
      </c>
      <c r="X58" s="15" t="str">
        <f>G58</f>
        <v>Steinkohle (neu)</v>
      </c>
      <c r="Y58" s="15" t="str">
        <f>K58</f>
        <v>Windanlagen</v>
      </c>
      <c r="Z58" s="15" t="str">
        <f>O58</f>
        <v>Solaranlagen - Freifläche</v>
      </c>
      <c r="AA58" s="54" t="str">
        <f>S58</f>
        <v>Solaranlagen - Privatdach</v>
      </c>
    </row>
    <row r="59" spans="1:27" s="54" customFormat="1" x14ac:dyDescent="0.2">
      <c r="A59" s="15"/>
      <c r="B59" s="55" t="s">
        <v>6</v>
      </c>
      <c r="C59" s="56">
        <f>C22</f>
        <v>7.7119656282520559</v>
      </c>
      <c r="D59" s="55"/>
      <c r="E59" s="56"/>
      <c r="F59" s="15"/>
      <c r="G59" s="56">
        <f>G22</f>
        <v>8.2083182145283562</v>
      </c>
      <c r="H59" s="55"/>
      <c r="I59" s="56"/>
      <c r="J59" s="15"/>
      <c r="K59" s="56">
        <f>K22</f>
        <v>5.9696462871627842</v>
      </c>
      <c r="L59" s="55"/>
      <c r="M59" s="56"/>
      <c r="N59" s="15"/>
      <c r="O59" s="56">
        <f>O22</f>
        <v>8.1469122808888965</v>
      </c>
      <c r="Q59" s="56"/>
      <c r="R59" s="15"/>
      <c r="S59" s="56">
        <f>S22</f>
        <v>9.7586403511111204</v>
      </c>
      <c r="U59" s="53"/>
      <c r="V59" s="15"/>
      <c r="W59" s="15">
        <f>C59</f>
        <v>7.7119656282520559</v>
      </c>
      <c r="X59" s="15">
        <f>G59</f>
        <v>8.2083182145283562</v>
      </c>
      <c r="Y59" s="15">
        <f>K59</f>
        <v>5.9696462871627842</v>
      </c>
      <c r="Z59" s="15">
        <f>O59</f>
        <v>8.1469122808888965</v>
      </c>
      <c r="AA59" s="54">
        <f>S59</f>
        <v>9.7586403511111204</v>
      </c>
    </row>
    <row r="60" spans="1:27" s="54" customFormat="1" x14ac:dyDescent="0.2">
      <c r="A60" s="15"/>
      <c r="B60" s="55" t="s">
        <v>7</v>
      </c>
      <c r="C60" s="56">
        <f>D22-C22</f>
        <v>3.468232294918721</v>
      </c>
      <c r="D60" s="55"/>
      <c r="E60" s="56"/>
      <c r="F60" s="15"/>
      <c r="G60" s="56">
        <f>H22-G22</f>
        <v>2.3118193082244254</v>
      </c>
      <c r="H60" s="55"/>
      <c r="I60" s="56"/>
      <c r="J60" s="15"/>
      <c r="K60" s="56">
        <f>L22-K22</f>
        <v>2.9848231435813934</v>
      </c>
      <c r="L60" s="55"/>
      <c r="M60" s="56"/>
      <c r="N60" s="15"/>
      <c r="O60" s="56">
        <f>P22-O22</f>
        <v>0.80586403511111193</v>
      </c>
      <c r="Q60" s="56"/>
      <c r="R60" s="15"/>
      <c r="S60" s="56">
        <f>T22-S22</f>
        <v>2.417592105333334</v>
      </c>
      <c r="U60" s="53"/>
      <c r="V60" s="15"/>
      <c r="W60" s="15">
        <f>C60</f>
        <v>3.468232294918721</v>
      </c>
      <c r="X60" s="15">
        <f>G60</f>
        <v>2.3118193082244254</v>
      </c>
      <c r="Y60" s="15">
        <f>K60</f>
        <v>2.9848231435813934</v>
      </c>
      <c r="Z60" s="15">
        <f>O60</f>
        <v>0.80586403511111193</v>
      </c>
      <c r="AA60" s="54">
        <f>S60</f>
        <v>2.417592105333334</v>
      </c>
    </row>
    <row r="61" spans="1:27" s="54" customFormat="1" x14ac:dyDescent="0.2">
      <c r="A61" s="15"/>
      <c r="B61" s="55"/>
      <c r="C61" s="55"/>
      <c r="D61" s="55"/>
      <c r="E61" s="55"/>
      <c r="F61" s="15"/>
      <c r="G61" s="55"/>
      <c r="H61" s="55"/>
      <c r="I61" s="55"/>
      <c r="J61" s="15"/>
      <c r="K61" s="55"/>
      <c r="L61" s="55"/>
      <c r="M61" s="55"/>
      <c r="N61" s="15"/>
      <c r="Q61" s="55"/>
      <c r="R61" s="15"/>
      <c r="U61" s="53"/>
      <c r="V61" s="15"/>
      <c r="W61" s="15"/>
      <c r="X61" s="15"/>
      <c r="Y61" s="15"/>
      <c r="Z61" s="15"/>
    </row>
    <row r="62" spans="1:27" s="54" customFormat="1" x14ac:dyDescent="0.2">
      <c r="A62" s="15"/>
      <c r="B62" s="55"/>
      <c r="C62" s="55"/>
      <c r="D62" s="55"/>
      <c r="E62" s="55"/>
      <c r="F62" s="15"/>
      <c r="G62" s="55"/>
      <c r="H62" s="55"/>
      <c r="I62" s="55"/>
      <c r="J62" s="15"/>
      <c r="K62" s="55"/>
      <c r="L62" s="55"/>
      <c r="M62" s="55"/>
      <c r="N62" s="15"/>
      <c r="Q62" s="55"/>
      <c r="R62" s="15"/>
      <c r="U62" s="53"/>
      <c r="V62" s="15"/>
      <c r="W62" s="15"/>
      <c r="X62" s="15"/>
      <c r="Y62" s="15"/>
      <c r="Z62" s="15"/>
    </row>
    <row r="63" spans="1:27" s="54" customFormat="1" x14ac:dyDescent="0.2">
      <c r="A63" s="15"/>
      <c r="B63" s="55"/>
      <c r="C63" s="56"/>
      <c r="D63" s="56"/>
      <c r="E63" s="56"/>
      <c r="F63" s="15"/>
      <c r="G63" s="55"/>
      <c r="H63" s="55"/>
      <c r="I63" s="56"/>
      <c r="J63" s="15"/>
      <c r="K63" s="56"/>
      <c r="L63" s="56"/>
      <c r="M63" s="56"/>
      <c r="N63" s="15"/>
      <c r="Q63" s="56"/>
      <c r="R63" s="15"/>
      <c r="U63" s="53"/>
      <c r="V63" s="15"/>
      <c r="W63" s="15"/>
      <c r="X63" s="15"/>
      <c r="Y63" s="15"/>
      <c r="Z63" s="15"/>
    </row>
    <row r="64" spans="1:27" s="54" customFormat="1" x14ac:dyDescent="0.2">
      <c r="A64" s="15"/>
      <c r="B64" s="55"/>
      <c r="C64" s="56"/>
      <c r="D64" s="56"/>
      <c r="E64" s="56"/>
      <c r="F64" s="15"/>
      <c r="G64" s="55"/>
      <c r="H64" s="55"/>
      <c r="I64" s="56"/>
      <c r="J64" s="15"/>
      <c r="K64" s="56"/>
      <c r="L64" s="56"/>
      <c r="M64" s="56"/>
      <c r="N64" s="15"/>
      <c r="Q64" s="56"/>
      <c r="R64" s="15"/>
      <c r="U64" s="53"/>
      <c r="V64" s="15"/>
      <c r="W64" s="15"/>
      <c r="X64" s="15"/>
      <c r="Y64" s="15"/>
      <c r="Z64" s="15"/>
    </row>
    <row r="65" spans="1:26" s="54" customFormat="1" x14ac:dyDescent="0.2">
      <c r="A65" s="15"/>
      <c r="B65" s="55"/>
      <c r="C65" s="56"/>
      <c r="D65" s="56"/>
      <c r="E65" s="56"/>
      <c r="F65" s="15"/>
      <c r="G65" s="55"/>
      <c r="H65" s="55"/>
      <c r="I65" s="56"/>
      <c r="J65" s="15"/>
      <c r="K65" s="56"/>
      <c r="L65" s="56"/>
      <c r="M65" s="56"/>
      <c r="N65" s="15"/>
      <c r="Q65" s="56"/>
      <c r="R65" s="15"/>
      <c r="U65" s="53"/>
      <c r="V65" s="15"/>
      <c r="W65" s="15"/>
      <c r="X65" s="15"/>
      <c r="Y65" s="15"/>
      <c r="Z65" s="15"/>
    </row>
    <row r="66" spans="1:26" s="54" customFormat="1" x14ac:dyDescent="0.2">
      <c r="A66" s="15"/>
      <c r="E66" s="53"/>
      <c r="F66" s="15"/>
      <c r="I66" s="53"/>
      <c r="J66" s="15"/>
      <c r="M66" s="53"/>
      <c r="N66" s="15"/>
      <c r="Q66" s="53"/>
      <c r="R66" s="15"/>
      <c r="U66" s="53"/>
      <c r="V66" s="15"/>
      <c r="W66" s="15"/>
      <c r="X66" s="15"/>
      <c r="Y66" s="15"/>
      <c r="Z66" s="15"/>
    </row>
    <row r="67" spans="1:26" s="54" customFormat="1" x14ac:dyDescent="0.2">
      <c r="A67" s="15"/>
      <c r="E67" s="53"/>
      <c r="F67" s="15"/>
      <c r="I67" s="53"/>
      <c r="J67" s="15"/>
      <c r="M67" s="53"/>
      <c r="N67" s="15"/>
      <c r="Q67" s="53"/>
      <c r="R67" s="15"/>
      <c r="U67" s="53"/>
      <c r="V67" s="15"/>
      <c r="W67" s="15"/>
      <c r="X67" s="15"/>
      <c r="Y67" s="15"/>
      <c r="Z67" s="15"/>
    </row>
    <row r="68" spans="1:26" s="54" customFormat="1" x14ac:dyDescent="0.2">
      <c r="A68" s="15"/>
      <c r="E68" s="53"/>
      <c r="F68" s="15"/>
      <c r="I68" s="53"/>
      <c r="J68" s="15"/>
      <c r="M68" s="53"/>
      <c r="N68" s="15"/>
      <c r="Q68" s="53"/>
      <c r="R68" s="15"/>
      <c r="U68" s="53"/>
      <c r="V68" s="15"/>
      <c r="W68" s="15"/>
      <c r="X68" s="15"/>
      <c r="Y68" s="15"/>
      <c r="Z68" s="15"/>
    </row>
    <row r="69" spans="1:26" s="54" customFormat="1" x14ac:dyDescent="0.2">
      <c r="A69" s="15"/>
      <c r="E69" s="53"/>
      <c r="F69" s="15"/>
      <c r="I69" s="53"/>
      <c r="J69" s="15"/>
      <c r="M69" s="53"/>
      <c r="N69" s="15"/>
      <c r="Q69" s="53"/>
      <c r="R69" s="15"/>
      <c r="U69" s="53"/>
      <c r="V69" s="15"/>
      <c r="W69" s="15"/>
      <c r="X69" s="15"/>
      <c r="Y69" s="15"/>
      <c r="Z69" s="15"/>
    </row>
    <row r="70" spans="1:26" s="54" customFormat="1" x14ac:dyDescent="0.2">
      <c r="A70" s="15"/>
      <c r="E70" s="53"/>
      <c r="F70" s="15"/>
      <c r="I70" s="53"/>
      <c r="J70" s="15"/>
      <c r="M70" s="53"/>
      <c r="N70" s="15"/>
      <c r="Q70" s="53"/>
      <c r="R70" s="15"/>
      <c r="U70" s="53"/>
      <c r="V70" s="15"/>
      <c r="W70" s="15"/>
      <c r="X70" s="15"/>
      <c r="Y70" s="15"/>
      <c r="Z70" s="15"/>
    </row>
    <row r="71" spans="1:26" s="54" customFormat="1" x14ac:dyDescent="0.2">
      <c r="A71" s="15"/>
      <c r="E71" s="53"/>
      <c r="F71" s="15"/>
      <c r="I71" s="53"/>
      <c r="J71" s="15"/>
      <c r="M71" s="53"/>
      <c r="N71" s="15"/>
      <c r="Q71" s="53"/>
      <c r="R71" s="15"/>
      <c r="U71" s="53"/>
      <c r="V71" s="15"/>
      <c r="W71" s="15"/>
      <c r="X71" s="15"/>
      <c r="Y71" s="15"/>
      <c r="Z71" s="15"/>
    </row>
    <row r="72" spans="1:26" s="54" customFormat="1" x14ac:dyDescent="0.2">
      <c r="A72" s="15"/>
      <c r="E72" s="53"/>
      <c r="F72" s="15"/>
      <c r="I72" s="53"/>
      <c r="J72" s="15"/>
      <c r="M72" s="53"/>
      <c r="N72" s="15"/>
      <c r="Q72" s="53"/>
      <c r="R72" s="15"/>
      <c r="U72" s="53"/>
      <c r="V72" s="15"/>
      <c r="W72" s="15"/>
      <c r="X72" s="15"/>
      <c r="Y72" s="15"/>
      <c r="Z72" s="15"/>
    </row>
    <row r="73" spans="1:26" s="54" customFormat="1" x14ac:dyDescent="0.2">
      <c r="A73" s="15"/>
      <c r="E73" s="53"/>
      <c r="F73" s="15"/>
      <c r="I73" s="53"/>
      <c r="J73" s="15"/>
      <c r="M73" s="53"/>
      <c r="N73" s="15"/>
      <c r="Q73" s="53"/>
      <c r="R73" s="15"/>
      <c r="U73" s="53"/>
      <c r="V73" s="15"/>
      <c r="W73" s="15"/>
      <c r="X73" s="15"/>
      <c r="Y73" s="15"/>
      <c r="Z73" s="15"/>
    </row>
    <row r="74" spans="1:26" s="54" customFormat="1" x14ac:dyDescent="0.2">
      <c r="A74" s="15"/>
      <c r="E74" s="53"/>
      <c r="F74" s="15"/>
      <c r="I74" s="53"/>
      <c r="J74" s="15"/>
      <c r="M74" s="53"/>
      <c r="N74" s="15"/>
      <c r="Q74" s="53"/>
      <c r="R74" s="15"/>
      <c r="U74" s="53"/>
      <c r="V74" s="15"/>
      <c r="W74" s="15"/>
      <c r="X74" s="15"/>
      <c r="Y74" s="15"/>
      <c r="Z74" s="15"/>
    </row>
    <row r="75" spans="1:26" s="54" customFormat="1" x14ac:dyDescent="0.2">
      <c r="A75" s="15"/>
      <c r="E75" s="53"/>
      <c r="F75" s="15"/>
      <c r="I75" s="53"/>
      <c r="J75" s="15"/>
      <c r="M75" s="53"/>
      <c r="N75" s="15"/>
      <c r="Q75" s="53"/>
      <c r="R75" s="15"/>
      <c r="U75" s="53"/>
      <c r="V75" s="15"/>
      <c r="W75" s="15"/>
      <c r="X75" s="15"/>
      <c r="Y75" s="15"/>
      <c r="Z75" s="15"/>
    </row>
    <row r="76" spans="1:26" s="54" customFormat="1" x14ac:dyDescent="0.2">
      <c r="A76" s="15"/>
      <c r="E76" s="53"/>
      <c r="F76" s="15"/>
      <c r="I76" s="53"/>
      <c r="J76" s="15"/>
      <c r="M76" s="53"/>
      <c r="N76" s="15"/>
      <c r="Q76" s="53"/>
      <c r="R76" s="15"/>
      <c r="U76" s="53"/>
      <c r="V76" s="15"/>
      <c r="W76" s="15"/>
      <c r="X76" s="15"/>
      <c r="Y76" s="15"/>
      <c r="Z76" s="15"/>
    </row>
    <row r="77" spans="1:26" s="54" customFormat="1" x14ac:dyDescent="0.2">
      <c r="A77" s="15"/>
      <c r="E77" s="53"/>
      <c r="F77" s="15"/>
      <c r="I77" s="53"/>
      <c r="J77" s="15"/>
      <c r="M77" s="53"/>
      <c r="N77" s="15"/>
      <c r="Q77" s="53"/>
      <c r="R77" s="15"/>
      <c r="U77" s="53"/>
      <c r="V77" s="15"/>
      <c r="W77" s="15"/>
      <c r="X77" s="15"/>
      <c r="Y77" s="15"/>
      <c r="Z77" s="15"/>
    </row>
    <row r="78" spans="1:26" s="54" customFormat="1" x14ac:dyDescent="0.2">
      <c r="A78" s="15"/>
      <c r="E78" s="53"/>
      <c r="F78" s="15"/>
      <c r="I78" s="53"/>
      <c r="J78" s="15"/>
      <c r="M78" s="53"/>
      <c r="N78" s="15"/>
      <c r="Q78" s="53"/>
      <c r="R78" s="15"/>
      <c r="U78" s="53"/>
      <c r="V78" s="15"/>
      <c r="W78" s="15"/>
      <c r="X78" s="15"/>
      <c r="Y78" s="15"/>
      <c r="Z78" s="15"/>
    </row>
    <row r="79" spans="1:26" s="54" customFormat="1" x14ac:dyDescent="0.2">
      <c r="A79" s="15"/>
      <c r="E79" s="53"/>
      <c r="F79" s="15"/>
      <c r="I79" s="53"/>
      <c r="J79" s="15"/>
      <c r="M79" s="53"/>
      <c r="N79" s="15"/>
      <c r="Q79" s="53"/>
      <c r="R79" s="15"/>
      <c r="U79" s="53"/>
      <c r="V79" s="15"/>
      <c r="W79" s="15"/>
      <c r="X79" s="15"/>
      <c r="Y79" s="15"/>
      <c r="Z79" s="15"/>
    </row>
    <row r="80" spans="1:26" s="54" customFormat="1" x14ac:dyDescent="0.2">
      <c r="A80" s="15"/>
      <c r="E80" s="53"/>
      <c r="F80" s="15"/>
      <c r="I80" s="53"/>
      <c r="J80" s="15"/>
      <c r="M80" s="53"/>
      <c r="N80" s="15"/>
      <c r="Q80" s="53"/>
      <c r="R80" s="15"/>
      <c r="U80" s="53"/>
      <c r="V80" s="15"/>
      <c r="W80" s="15"/>
      <c r="X80" s="15"/>
      <c r="Y80" s="15"/>
      <c r="Z80" s="15"/>
    </row>
    <row r="81" spans="1:26" s="54" customFormat="1" x14ac:dyDescent="0.2">
      <c r="A81" s="15"/>
      <c r="E81" s="53"/>
      <c r="F81" s="15"/>
      <c r="I81" s="53"/>
      <c r="J81" s="15"/>
      <c r="M81" s="53"/>
      <c r="N81" s="15"/>
      <c r="Q81" s="53"/>
      <c r="R81" s="15"/>
      <c r="U81" s="53"/>
      <c r="V81" s="15"/>
      <c r="W81" s="15"/>
      <c r="X81" s="15"/>
      <c r="Y81" s="15"/>
      <c r="Z81" s="15"/>
    </row>
    <row r="82" spans="1:26" s="54" customFormat="1" x14ac:dyDescent="0.2">
      <c r="A82" s="15"/>
      <c r="E82" s="53"/>
      <c r="F82" s="15"/>
      <c r="I82" s="53"/>
      <c r="J82" s="15"/>
      <c r="M82" s="53"/>
      <c r="N82" s="15"/>
      <c r="Q82" s="53"/>
      <c r="R82" s="15"/>
      <c r="U82" s="53"/>
      <c r="V82" s="15"/>
      <c r="W82" s="15"/>
      <c r="X82" s="15"/>
      <c r="Y82" s="15"/>
      <c r="Z82" s="15"/>
    </row>
    <row r="83" spans="1:26" s="54" customFormat="1" x14ac:dyDescent="0.2">
      <c r="A83" s="15"/>
      <c r="E83" s="53"/>
      <c r="F83" s="15"/>
      <c r="I83" s="53"/>
      <c r="J83" s="15"/>
      <c r="M83" s="53"/>
      <c r="N83" s="15"/>
      <c r="Q83" s="53"/>
      <c r="R83" s="15"/>
      <c r="U83" s="53"/>
      <c r="V83" s="15"/>
      <c r="W83" s="15"/>
      <c r="X83" s="15"/>
      <c r="Y83" s="15"/>
      <c r="Z83" s="15"/>
    </row>
    <row r="84" spans="1:26" s="54" customFormat="1" x14ac:dyDescent="0.2">
      <c r="A84" s="15"/>
      <c r="E84" s="53"/>
      <c r="F84" s="15"/>
      <c r="I84" s="53"/>
      <c r="J84" s="15"/>
      <c r="M84" s="53"/>
      <c r="N84" s="15"/>
      <c r="Q84" s="53"/>
      <c r="R84" s="15"/>
      <c r="U84" s="53"/>
      <c r="V84" s="15"/>
      <c r="W84" s="15"/>
      <c r="X84" s="15"/>
      <c r="Y84" s="15"/>
      <c r="Z84" s="15"/>
    </row>
    <row r="85" spans="1:26" s="54" customFormat="1" x14ac:dyDescent="0.2">
      <c r="A85" s="15"/>
      <c r="E85" s="53"/>
      <c r="F85" s="15"/>
      <c r="I85" s="53"/>
      <c r="J85" s="15"/>
      <c r="M85" s="53"/>
      <c r="N85" s="15"/>
      <c r="Q85" s="53"/>
      <c r="R85" s="15"/>
      <c r="U85" s="53"/>
      <c r="V85" s="15"/>
      <c r="W85" s="15"/>
      <c r="X85" s="15"/>
      <c r="Y85" s="15"/>
      <c r="Z85" s="15"/>
    </row>
    <row r="86" spans="1:26" s="54" customFormat="1" x14ac:dyDescent="0.2">
      <c r="A86" s="15"/>
      <c r="E86" s="53"/>
      <c r="F86" s="15"/>
      <c r="I86" s="53"/>
      <c r="J86" s="15"/>
      <c r="M86" s="53"/>
      <c r="N86" s="15"/>
      <c r="Q86" s="53"/>
      <c r="R86" s="15"/>
      <c r="U86" s="53"/>
      <c r="V86" s="15"/>
      <c r="W86" s="15"/>
      <c r="X86" s="15"/>
      <c r="Y86" s="15"/>
      <c r="Z86" s="15"/>
    </row>
    <row r="87" spans="1:26" s="54" customFormat="1" x14ac:dyDescent="0.2">
      <c r="A87" s="15"/>
      <c r="E87" s="53"/>
      <c r="F87" s="15"/>
      <c r="I87" s="53"/>
      <c r="J87" s="15"/>
      <c r="M87" s="53"/>
      <c r="N87" s="15"/>
      <c r="Q87" s="53"/>
      <c r="R87" s="15"/>
      <c r="U87" s="53"/>
      <c r="V87" s="15"/>
      <c r="W87" s="15"/>
      <c r="X87" s="15"/>
      <c r="Y87" s="15"/>
      <c r="Z87" s="15"/>
    </row>
    <row r="88" spans="1:26" s="54" customFormat="1" x14ac:dyDescent="0.2">
      <c r="A88" s="15"/>
      <c r="E88" s="53"/>
      <c r="F88" s="15"/>
      <c r="I88" s="53"/>
      <c r="J88" s="15"/>
      <c r="M88" s="53"/>
      <c r="N88" s="15"/>
      <c r="Q88" s="53"/>
      <c r="R88" s="15"/>
      <c r="U88" s="53"/>
      <c r="V88" s="15"/>
      <c r="W88" s="15"/>
      <c r="X88" s="15"/>
      <c r="Y88" s="15"/>
      <c r="Z88" s="15"/>
    </row>
    <row r="89" spans="1:26" s="54" customFormat="1" x14ac:dyDescent="0.2">
      <c r="A89" s="15"/>
      <c r="E89" s="53"/>
      <c r="F89" s="15"/>
      <c r="I89" s="53"/>
      <c r="J89" s="15"/>
      <c r="M89" s="53"/>
      <c r="N89" s="15"/>
      <c r="Q89" s="53"/>
      <c r="R89" s="15"/>
      <c r="U89" s="53"/>
      <c r="V89" s="15"/>
      <c r="W89" s="15"/>
      <c r="X89" s="15"/>
      <c r="Y89" s="15"/>
      <c r="Z89" s="15"/>
    </row>
    <row r="90" spans="1:26" s="54" customFormat="1" x14ac:dyDescent="0.2">
      <c r="A90" s="15"/>
      <c r="E90" s="53"/>
      <c r="F90" s="15"/>
      <c r="I90" s="53"/>
      <c r="J90" s="15"/>
      <c r="M90" s="53"/>
      <c r="N90" s="15"/>
      <c r="Q90" s="53"/>
      <c r="R90" s="15"/>
      <c r="U90" s="53"/>
      <c r="V90" s="15"/>
      <c r="W90" s="15"/>
      <c r="X90" s="15"/>
      <c r="Y90" s="15"/>
      <c r="Z90" s="15"/>
    </row>
    <row r="91" spans="1:26" s="54" customFormat="1" x14ac:dyDescent="0.2">
      <c r="A91" s="15"/>
      <c r="E91" s="53"/>
      <c r="F91" s="15"/>
      <c r="I91" s="53"/>
      <c r="J91" s="15"/>
      <c r="M91" s="53"/>
      <c r="N91" s="15"/>
      <c r="Q91" s="53"/>
      <c r="R91" s="15"/>
      <c r="U91" s="53"/>
      <c r="V91" s="15"/>
      <c r="W91" s="15"/>
      <c r="X91" s="15"/>
      <c r="Y91" s="15"/>
      <c r="Z91" s="15"/>
    </row>
    <row r="92" spans="1:26" s="54" customFormat="1" x14ac:dyDescent="0.2">
      <c r="A92" s="15"/>
      <c r="E92" s="53"/>
      <c r="F92" s="15"/>
      <c r="I92" s="53"/>
      <c r="J92" s="15"/>
      <c r="M92" s="53"/>
      <c r="N92" s="15"/>
      <c r="Q92" s="53"/>
      <c r="R92" s="15"/>
      <c r="U92" s="53"/>
      <c r="V92" s="15"/>
      <c r="W92" s="15"/>
      <c r="X92" s="15"/>
      <c r="Y92" s="15"/>
      <c r="Z92" s="15"/>
    </row>
    <row r="93" spans="1:26" s="54" customFormat="1" x14ac:dyDescent="0.2">
      <c r="A93" s="15"/>
      <c r="E93" s="53"/>
      <c r="F93" s="15"/>
      <c r="I93" s="53"/>
      <c r="J93" s="15"/>
      <c r="M93" s="53"/>
      <c r="N93" s="15"/>
      <c r="Q93" s="53"/>
      <c r="R93" s="15"/>
      <c r="U93" s="53"/>
      <c r="V93" s="15"/>
      <c r="W93" s="15"/>
      <c r="X93" s="15"/>
      <c r="Y93" s="15"/>
      <c r="Z93" s="15"/>
    </row>
    <row r="94" spans="1:26" s="54" customFormat="1" x14ac:dyDescent="0.2">
      <c r="A94" s="15"/>
      <c r="E94" s="53"/>
      <c r="F94" s="15"/>
      <c r="I94" s="53"/>
      <c r="J94" s="15"/>
      <c r="M94" s="53"/>
      <c r="N94" s="15"/>
      <c r="Q94" s="53"/>
      <c r="R94" s="15"/>
      <c r="U94" s="53"/>
      <c r="V94" s="15"/>
      <c r="W94" s="15"/>
      <c r="X94" s="15"/>
      <c r="Y94" s="15"/>
      <c r="Z94" s="15"/>
    </row>
    <row r="95" spans="1:26" s="54" customFormat="1" x14ac:dyDescent="0.2">
      <c r="A95" s="15"/>
      <c r="E95" s="53"/>
      <c r="F95" s="15"/>
      <c r="I95" s="53"/>
      <c r="J95" s="15"/>
      <c r="M95" s="53"/>
      <c r="N95" s="15"/>
      <c r="Q95" s="53"/>
      <c r="R95" s="15"/>
      <c r="U95" s="53"/>
      <c r="V95" s="15"/>
      <c r="W95" s="15"/>
      <c r="X95" s="15"/>
      <c r="Y95" s="15"/>
      <c r="Z95" s="15"/>
    </row>
    <row r="96" spans="1:26" s="54" customFormat="1" x14ac:dyDescent="0.2">
      <c r="A96" s="15"/>
      <c r="E96" s="53"/>
      <c r="F96" s="15"/>
      <c r="I96" s="53"/>
      <c r="J96" s="15"/>
      <c r="M96" s="53"/>
      <c r="N96" s="15"/>
      <c r="Q96" s="53"/>
      <c r="R96" s="15"/>
      <c r="U96" s="53"/>
      <c r="V96" s="15"/>
      <c r="W96" s="15"/>
      <c r="X96" s="15"/>
      <c r="Y96" s="15"/>
      <c r="Z96" s="15"/>
    </row>
    <row r="97" spans="1:26" s="54" customFormat="1" x14ac:dyDescent="0.2">
      <c r="A97" s="15"/>
      <c r="E97" s="53"/>
      <c r="F97" s="15"/>
      <c r="I97" s="53"/>
      <c r="J97" s="15"/>
      <c r="M97" s="53"/>
      <c r="N97" s="15"/>
      <c r="Q97" s="53"/>
      <c r="R97" s="15"/>
      <c r="U97" s="53"/>
      <c r="V97" s="15"/>
      <c r="W97" s="15"/>
      <c r="X97" s="15"/>
      <c r="Y97" s="15"/>
      <c r="Z97" s="15"/>
    </row>
    <row r="98" spans="1:26" s="54" customFormat="1" x14ac:dyDescent="0.2">
      <c r="A98" s="15"/>
      <c r="E98" s="53"/>
      <c r="F98" s="15"/>
      <c r="I98" s="53"/>
      <c r="J98" s="15"/>
      <c r="M98" s="53"/>
      <c r="N98" s="15"/>
      <c r="Q98" s="53"/>
      <c r="R98" s="15"/>
      <c r="U98" s="53"/>
      <c r="V98" s="15"/>
      <c r="W98" s="15"/>
      <c r="X98" s="15"/>
      <c r="Y98" s="15"/>
      <c r="Z98" s="15"/>
    </row>
    <row r="99" spans="1:26" s="54" customFormat="1" x14ac:dyDescent="0.2">
      <c r="A99" s="15"/>
      <c r="E99" s="53"/>
      <c r="F99" s="15"/>
      <c r="I99" s="53"/>
      <c r="J99" s="15"/>
      <c r="M99" s="53"/>
      <c r="N99" s="15"/>
      <c r="Q99" s="53"/>
      <c r="R99" s="15"/>
      <c r="U99" s="53"/>
      <c r="V99" s="15"/>
      <c r="W99" s="15"/>
      <c r="X99" s="15"/>
      <c r="Y99" s="15"/>
      <c r="Z99" s="15"/>
    </row>
    <row r="100" spans="1:26" s="54" customFormat="1" x14ac:dyDescent="0.2">
      <c r="A100" s="15"/>
      <c r="E100" s="53"/>
      <c r="F100" s="15"/>
      <c r="I100" s="53"/>
      <c r="J100" s="15"/>
      <c r="M100" s="53"/>
      <c r="N100" s="15"/>
      <c r="Q100" s="53"/>
      <c r="R100" s="15"/>
      <c r="U100" s="53"/>
      <c r="V100" s="15"/>
      <c r="W100" s="15"/>
      <c r="X100" s="15"/>
      <c r="Y100" s="15"/>
      <c r="Z100" s="15"/>
    </row>
    <row r="101" spans="1:26" s="54" customFormat="1" x14ac:dyDescent="0.2">
      <c r="A101" s="15"/>
      <c r="E101" s="53"/>
      <c r="F101" s="15"/>
      <c r="I101" s="53"/>
      <c r="J101" s="15"/>
      <c r="M101" s="53"/>
      <c r="N101" s="15"/>
      <c r="Q101" s="53"/>
      <c r="R101" s="15"/>
      <c r="U101" s="53"/>
      <c r="V101" s="15"/>
      <c r="W101" s="15"/>
      <c r="X101" s="15"/>
      <c r="Y101" s="15"/>
      <c r="Z101" s="15"/>
    </row>
    <row r="102" spans="1:26" s="54" customFormat="1" x14ac:dyDescent="0.2">
      <c r="A102" s="15"/>
      <c r="E102" s="53"/>
      <c r="F102" s="15"/>
      <c r="I102" s="53"/>
      <c r="J102" s="15"/>
      <c r="M102" s="53"/>
      <c r="N102" s="15"/>
      <c r="Q102" s="53"/>
      <c r="R102" s="15"/>
      <c r="U102" s="53"/>
      <c r="V102" s="15"/>
      <c r="W102" s="15"/>
      <c r="X102" s="15"/>
      <c r="Y102" s="15"/>
      <c r="Z102" s="15"/>
    </row>
    <row r="103" spans="1:26" s="54" customFormat="1" x14ac:dyDescent="0.2">
      <c r="A103" s="15"/>
      <c r="E103" s="53"/>
      <c r="F103" s="15"/>
      <c r="I103" s="53"/>
      <c r="J103" s="15"/>
      <c r="M103" s="53"/>
      <c r="N103" s="15"/>
      <c r="Q103" s="53"/>
      <c r="R103" s="15"/>
      <c r="U103" s="53"/>
      <c r="V103" s="15"/>
      <c r="W103" s="15"/>
      <c r="X103" s="15"/>
      <c r="Y103" s="15"/>
      <c r="Z103" s="15"/>
    </row>
    <row r="104" spans="1:26" s="54" customFormat="1" x14ac:dyDescent="0.2">
      <c r="A104" s="15"/>
      <c r="E104" s="53"/>
      <c r="F104" s="15"/>
      <c r="I104" s="53"/>
      <c r="J104" s="15"/>
      <c r="M104" s="53"/>
      <c r="N104" s="15"/>
      <c r="Q104" s="53"/>
      <c r="R104" s="15"/>
      <c r="U104" s="53"/>
      <c r="V104" s="15"/>
      <c r="W104" s="15"/>
      <c r="X104" s="15"/>
      <c r="Y104" s="15"/>
      <c r="Z104" s="15"/>
    </row>
    <row r="105" spans="1:26" s="54" customFormat="1" x14ac:dyDescent="0.2">
      <c r="A105" s="15"/>
      <c r="E105" s="53"/>
      <c r="F105" s="15"/>
      <c r="I105" s="53"/>
      <c r="J105" s="15"/>
      <c r="M105" s="53"/>
      <c r="N105" s="15"/>
      <c r="Q105" s="53"/>
      <c r="R105" s="15"/>
      <c r="U105" s="53"/>
      <c r="V105" s="15"/>
      <c r="W105" s="15"/>
      <c r="X105" s="15"/>
      <c r="Y105" s="15"/>
      <c r="Z105" s="15"/>
    </row>
    <row r="106" spans="1:26" s="54" customFormat="1" x14ac:dyDescent="0.2">
      <c r="A106" s="15"/>
      <c r="E106" s="53"/>
      <c r="F106" s="15"/>
      <c r="I106" s="53"/>
      <c r="J106" s="15"/>
      <c r="M106" s="53"/>
      <c r="N106" s="15"/>
      <c r="Q106" s="53"/>
      <c r="R106" s="15"/>
      <c r="U106" s="53"/>
      <c r="V106" s="15"/>
      <c r="W106" s="15"/>
      <c r="X106" s="15"/>
      <c r="Y106" s="15"/>
      <c r="Z106" s="15"/>
    </row>
    <row r="107" spans="1:26" s="54" customFormat="1" x14ac:dyDescent="0.2">
      <c r="A107" s="15"/>
      <c r="E107" s="53"/>
      <c r="F107" s="15"/>
      <c r="I107" s="53"/>
      <c r="J107" s="15"/>
      <c r="M107" s="53"/>
      <c r="N107" s="15"/>
      <c r="Q107" s="53"/>
      <c r="R107" s="15"/>
      <c r="U107" s="53"/>
      <c r="V107" s="15"/>
      <c r="W107" s="15"/>
      <c r="X107" s="15"/>
      <c r="Y107" s="15"/>
      <c r="Z107" s="15"/>
    </row>
    <row r="108" spans="1:26" s="54" customFormat="1" x14ac:dyDescent="0.2">
      <c r="A108" s="15"/>
      <c r="E108" s="53"/>
      <c r="F108" s="15"/>
      <c r="I108" s="53"/>
      <c r="J108" s="15"/>
      <c r="M108" s="53"/>
      <c r="N108" s="15"/>
      <c r="Q108" s="53"/>
      <c r="R108" s="15"/>
      <c r="U108" s="53"/>
      <c r="V108" s="15"/>
      <c r="W108" s="15"/>
      <c r="X108" s="15"/>
      <c r="Y108" s="15"/>
      <c r="Z108" s="15"/>
    </row>
    <row r="109" spans="1:26" s="54" customFormat="1" x14ac:dyDescent="0.2">
      <c r="A109" s="15"/>
      <c r="E109" s="53"/>
      <c r="F109" s="15"/>
      <c r="I109" s="53"/>
      <c r="J109" s="15"/>
      <c r="M109" s="53"/>
      <c r="N109" s="15"/>
      <c r="Q109" s="53"/>
      <c r="R109" s="15"/>
      <c r="U109" s="53"/>
      <c r="V109" s="15"/>
      <c r="W109" s="15"/>
      <c r="X109" s="15"/>
      <c r="Y109" s="15"/>
      <c r="Z109" s="15"/>
    </row>
    <row r="110" spans="1:26" s="54" customFormat="1" x14ac:dyDescent="0.2">
      <c r="A110" s="15"/>
      <c r="E110" s="53"/>
      <c r="F110" s="15"/>
      <c r="I110" s="53"/>
      <c r="J110" s="15"/>
      <c r="M110" s="53"/>
      <c r="N110" s="15"/>
      <c r="Q110" s="53"/>
      <c r="R110" s="15"/>
      <c r="U110" s="53"/>
      <c r="V110" s="15"/>
      <c r="W110" s="15"/>
      <c r="X110" s="15"/>
      <c r="Y110" s="15"/>
      <c r="Z110" s="15"/>
    </row>
    <row r="111" spans="1:26" s="54" customFormat="1" x14ac:dyDescent="0.2">
      <c r="A111" s="15"/>
      <c r="E111" s="53"/>
      <c r="F111" s="15"/>
      <c r="I111" s="53"/>
      <c r="J111" s="15"/>
      <c r="M111" s="53"/>
      <c r="N111" s="15"/>
      <c r="Q111" s="53"/>
      <c r="R111" s="15"/>
      <c r="U111" s="53"/>
      <c r="V111" s="15"/>
      <c r="W111" s="15"/>
      <c r="X111" s="15"/>
      <c r="Y111" s="15"/>
      <c r="Z111" s="15"/>
    </row>
    <row r="112" spans="1:26" s="54" customFormat="1" x14ac:dyDescent="0.2">
      <c r="A112" s="15"/>
      <c r="E112" s="53"/>
      <c r="F112" s="15"/>
      <c r="I112" s="53"/>
      <c r="J112" s="15"/>
      <c r="M112" s="53"/>
      <c r="N112" s="15"/>
      <c r="Q112" s="53"/>
      <c r="R112" s="15"/>
      <c r="U112" s="53"/>
      <c r="V112" s="15"/>
      <c r="W112" s="15"/>
      <c r="X112" s="15"/>
      <c r="Y112" s="15"/>
      <c r="Z112" s="15"/>
    </row>
    <row r="113" spans="1:26" s="54" customFormat="1" x14ac:dyDescent="0.2">
      <c r="A113" s="15"/>
      <c r="E113" s="53"/>
      <c r="F113" s="15"/>
      <c r="I113" s="53"/>
      <c r="J113" s="15"/>
      <c r="M113" s="53"/>
      <c r="N113" s="15"/>
      <c r="Q113" s="53"/>
      <c r="R113" s="15"/>
      <c r="U113" s="53"/>
      <c r="V113" s="15"/>
      <c r="W113" s="15"/>
      <c r="X113" s="15"/>
      <c r="Y113" s="15"/>
      <c r="Z113" s="15"/>
    </row>
    <row r="114" spans="1:26" s="54" customFormat="1" x14ac:dyDescent="0.2">
      <c r="A114" s="15"/>
      <c r="E114" s="53"/>
      <c r="F114" s="15"/>
      <c r="I114" s="53"/>
      <c r="J114" s="15"/>
      <c r="M114" s="53"/>
      <c r="N114" s="15"/>
      <c r="Q114" s="53"/>
      <c r="R114" s="15"/>
      <c r="U114" s="53"/>
      <c r="V114" s="15"/>
      <c r="W114" s="15"/>
      <c r="X114" s="15"/>
      <c r="Y114" s="15"/>
      <c r="Z114" s="15"/>
    </row>
    <row r="115" spans="1:26" s="54" customFormat="1" x14ac:dyDescent="0.2">
      <c r="A115" s="15"/>
      <c r="E115" s="53"/>
      <c r="F115" s="15"/>
      <c r="I115" s="53"/>
      <c r="J115" s="15"/>
      <c r="M115" s="53"/>
      <c r="N115" s="15"/>
      <c r="Q115" s="53"/>
      <c r="R115" s="15"/>
      <c r="U115" s="53"/>
      <c r="V115" s="15"/>
      <c r="W115" s="15"/>
      <c r="X115" s="15"/>
      <c r="Y115" s="15"/>
      <c r="Z115" s="15"/>
    </row>
    <row r="116" spans="1:26" s="54" customFormat="1" x14ac:dyDescent="0.2">
      <c r="A116" s="15"/>
      <c r="E116" s="53"/>
      <c r="F116" s="15"/>
      <c r="I116" s="53"/>
      <c r="J116" s="15"/>
      <c r="M116" s="53"/>
      <c r="N116" s="15"/>
      <c r="Q116" s="53"/>
      <c r="R116" s="15"/>
      <c r="U116" s="53"/>
      <c r="V116" s="15"/>
      <c r="W116" s="15"/>
      <c r="X116" s="15"/>
      <c r="Y116" s="15"/>
      <c r="Z116" s="15"/>
    </row>
    <row r="117" spans="1:26" s="54" customFormat="1" x14ac:dyDescent="0.2">
      <c r="A117" s="15"/>
      <c r="E117" s="53"/>
      <c r="F117" s="15"/>
      <c r="I117" s="53"/>
      <c r="J117" s="15"/>
      <c r="M117" s="53"/>
      <c r="N117" s="15"/>
      <c r="Q117" s="53"/>
      <c r="R117" s="15"/>
      <c r="U117" s="53"/>
      <c r="V117" s="15"/>
      <c r="W117" s="15"/>
      <c r="X117" s="15"/>
      <c r="Y117" s="15"/>
      <c r="Z117" s="15"/>
    </row>
    <row r="118" spans="1:26" s="54" customFormat="1" x14ac:dyDescent="0.2">
      <c r="A118" s="15"/>
      <c r="E118" s="53"/>
      <c r="F118" s="15"/>
      <c r="I118" s="53"/>
      <c r="J118" s="15"/>
      <c r="M118" s="53"/>
      <c r="N118" s="15"/>
      <c r="Q118" s="53"/>
      <c r="R118" s="15"/>
      <c r="U118" s="53"/>
      <c r="V118" s="15"/>
      <c r="W118" s="15"/>
      <c r="X118" s="15"/>
      <c r="Y118" s="15"/>
      <c r="Z118" s="15"/>
    </row>
    <row r="119" spans="1:26" s="54" customFormat="1" x14ac:dyDescent="0.2">
      <c r="A119" s="15"/>
      <c r="E119" s="53"/>
      <c r="F119" s="15"/>
      <c r="I119" s="53"/>
      <c r="J119" s="15"/>
      <c r="M119" s="53"/>
      <c r="N119" s="15"/>
      <c r="Q119" s="53"/>
      <c r="R119" s="15"/>
      <c r="U119" s="53"/>
      <c r="V119" s="15"/>
      <c r="W119" s="15"/>
      <c r="X119" s="15"/>
      <c r="Y119" s="15"/>
      <c r="Z119" s="15"/>
    </row>
    <row r="120" spans="1:26" s="54" customFormat="1" x14ac:dyDescent="0.2">
      <c r="A120" s="15"/>
      <c r="E120" s="53"/>
      <c r="F120" s="15"/>
      <c r="I120" s="53"/>
      <c r="J120" s="15"/>
      <c r="M120" s="53"/>
      <c r="N120" s="15"/>
      <c r="Q120" s="53"/>
      <c r="R120" s="15"/>
      <c r="U120" s="53"/>
      <c r="V120" s="15"/>
      <c r="W120" s="15"/>
      <c r="X120" s="15"/>
      <c r="Y120" s="15"/>
      <c r="Z120" s="15"/>
    </row>
    <row r="121" spans="1:26" s="54" customFormat="1" x14ac:dyDescent="0.2">
      <c r="A121" s="15"/>
      <c r="E121" s="53"/>
      <c r="F121" s="15"/>
      <c r="I121" s="53"/>
      <c r="J121" s="15"/>
      <c r="M121" s="53"/>
      <c r="N121" s="15"/>
      <c r="Q121" s="53"/>
      <c r="R121" s="15"/>
      <c r="U121" s="53"/>
      <c r="V121" s="15"/>
      <c r="W121" s="15"/>
      <c r="X121" s="15"/>
      <c r="Y121" s="15"/>
      <c r="Z121" s="15"/>
    </row>
    <row r="122" spans="1:26" s="54" customFormat="1" x14ac:dyDescent="0.2">
      <c r="A122" s="15"/>
      <c r="E122" s="53"/>
      <c r="F122" s="15"/>
      <c r="I122" s="53"/>
      <c r="J122" s="15"/>
      <c r="M122" s="53"/>
      <c r="N122" s="15"/>
      <c r="Q122" s="53"/>
      <c r="R122" s="15"/>
      <c r="U122" s="53"/>
      <c r="V122" s="15"/>
      <c r="W122" s="15"/>
      <c r="X122" s="15"/>
      <c r="Y122" s="15"/>
      <c r="Z122" s="15"/>
    </row>
    <row r="123" spans="1:26" s="54" customFormat="1" x14ac:dyDescent="0.2">
      <c r="A123" s="15"/>
      <c r="E123" s="53"/>
      <c r="F123" s="15"/>
      <c r="I123" s="53"/>
      <c r="J123" s="15"/>
      <c r="M123" s="53"/>
      <c r="N123" s="15"/>
      <c r="Q123" s="53"/>
      <c r="R123" s="15"/>
      <c r="U123" s="53"/>
      <c r="V123" s="15"/>
      <c r="W123" s="15"/>
      <c r="X123" s="15"/>
      <c r="Y123" s="15"/>
      <c r="Z123" s="15"/>
    </row>
    <row r="124" spans="1:26" s="54" customFormat="1" x14ac:dyDescent="0.2">
      <c r="A124" s="15"/>
      <c r="E124" s="53"/>
      <c r="F124" s="15"/>
      <c r="I124" s="53"/>
      <c r="J124" s="15"/>
      <c r="M124" s="53"/>
      <c r="N124" s="15"/>
      <c r="Q124" s="53"/>
      <c r="R124" s="15"/>
      <c r="U124" s="53"/>
      <c r="V124" s="15"/>
      <c r="W124" s="15"/>
      <c r="X124" s="15"/>
      <c r="Y124" s="15"/>
      <c r="Z124" s="15"/>
    </row>
    <row r="125" spans="1:26" s="54" customFormat="1" x14ac:dyDescent="0.2">
      <c r="A125" s="15"/>
      <c r="E125" s="53"/>
      <c r="F125" s="15"/>
      <c r="I125" s="53"/>
      <c r="J125" s="15"/>
      <c r="M125" s="53"/>
      <c r="N125" s="15"/>
      <c r="Q125" s="53"/>
      <c r="R125" s="15"/>
      <c r="U125" s="53"/>
      <c r="V125" s="15"/>
      <c r="W125" s="15"/>
      <c r="X125" s="15"/>
      <c r="Y125" s="15"/>
      <c r="Z125" s="15"/>
    </row>
    <row r="126" spans="1:26" s="54" customFormat="1" x14ac:dyDescent="0.2">
      <c r="A126" s="15"/>
      <c r="E126" s="53"/>
      <c r="F126" s="15"/>
      <c r="I126" s="53"/>
      <c r="J126" s="15"/>
      <c r="M126" s="53"/>
      <c r="N126" s="15"/>
      <c r="Q126" s="53"/>
      <c r="R126" s="15"/>
      <c r="U126" s="53"/>
      <c r="V126" s="15"/>
      <c r="W126" s="15"/>
      <c r="X126" s="15"/>
      <c r="Y126" s="15"/>
      <c r="Z126" s="15"/>
    </row>
    <row r="127" spans="1:26" s="54" customFormat="1" x14ac:dyDescent="0.2">
      <c r="A127" s="15"/>
      <c r="E127" s="53"/>
      <c r="F127" s="15"/>
      <c r="I127" s="53"/>
      <c r="J127" s="15"/>
      <c r="M127" s="53"/>
      <c r="N127" s="15"/>
      <c r="Q127" s="53"/>
      <c r="R127" s="15"/>
      <c r="U127" s="53"/>
      <c r="V127" s="15"/>
      <c r="W127" s="15"/>
      <c r="X127" s="15"/>
      <c r="Y127" s="15"/>
      <c r="Z127" s="15"/>
    </row>
    <row r="128" spans="1:26" s="54" customFormat="1" x14ac:dyDescent="0.2">
      <c r="A128" s="15"/>
      <c r="E128" s="53"/>
      <c r="F128" s="15"/>
      <c r="I128" s="53"/>
      <c r="J128" s="15"/>
      <c r="M128" s="53"/>
      <c r="N128" s="15"/>
      <c r="Q128" s="53"/>
      <c r="R128" s="15"/>
      <c r="U128" s="53"/>
      <c r="V128" s="15"/>
      <c r="W128" s="15"/>
      <c r="X128" s="15"/>
      <c r="Y128" s="15"/>
      <c r="Z128" s="15"/>
    </row>
    <row r="129" spans="1:26" s="54" customFormat="1" x14ac:dyDescent="0.2">
      <c r="A129" s="15"/>
      <c r="E129" s="53"/>
      <c r="F129" s="15"/>
      <c r="I129" s="53"/>
      <c r="J129" s="15"/>
      <c r="M129" s="53"/>
      <c r="N129" s="15"/>
      <c r="Q129" s="53"/>
      <c r="R129" s="15"/>
      <c r="U129" s="53"/>
      <c r="V129" s="15"/>
      <c r="W129" s="15"/>
      <c r="X129" s="15"/>
      <c r="Y129" s="15"/>
      <c r="Z129" s="15"/>
    </row>
    <row r="130" spans="1:26" s="54" customFormat="1" x14ac:dyDescent="0.2">
      <c r="A130" s="15"/>
      <c r="E130" s="53"/>
      <c r="F130" s="15"/>
      <c r="I130" s="53"/>
      <c r="J130" s="15"/>
      <c r="M130" s="53"/>
      <c r="N130" s="15"/>
      <c r="Q130" s="53"/>
      <c r="R130" s="15"/>
      <c r="U130" s="53"/>
      <c r="V130" s="15"/>
      <c r="W130" s="15"/>
      <c r="X130" s="15"/>
      <c r="Y130" s="15"/>
      <c r="Z130" s="15"/>
    </row>
    <row r="131" spans="1:26" s="54" customFormat="1" x14ac:dyDescent="0.2">
      <c r="A131" s="15"/>
      <c r="E131" s="53"/>
      <c r="F131" s="15"/>
      <c r="I131" s="53"/>
      <c r="J131" s="15"/>
      <c r="M131" s="53"/>
      <c r="N131" s="15"/>
      <c r="Q131" s="53"/>
      <c r="R131" s="15"/>
      <c r="U131" s="53"/>
      <c r="V131" s="15"/>
      <c r="W131" s="15"/>
      <c r="X131" s="15"/>
      <c r="Y131" s="15"/>
      <c r="Z131" s="15"/>
    </row>
    <row r="132" spans="1:26" s="54" customFormat="1" x14ac:dyDescent="0.2">
      <c r="A132" s="15"/>
      <c r="E132" s="53"/>
      <c r="F132" s="15"/>
      <c r="I132" s="53"/>
      <c r="J132" s="15"/>
      <c r="M132" s="53"/>
      <c r="N132" s="15"/>
      <c r="Q132" s="53"/>
      <c r="R132" s="15"/>
      <c r="U132" s="53"/>
      <c r="V132" s="15"/>
      <c r="W132" s="15"/>
      <c r="X132" s="15"/>
      <c r="Y132" s="15"/>
      <c r="Z132" s="15"/>
    </row>
    <row r="133" spans="1:26" s="54" customFormat="1" x14ac:dyDescent="0.2">
      <c r="A133" s="15"/>
      <c r="E133" s="53"/>
      <c r="F133" s="15"/>
      <c r="I133" s="53"/>
      <c r="J133" s="15"/>
      <c r="M133" s="53"/>
      <c r="N133" s="15"/>
      <c r="Q133" s="53"/>
      <c r="R133" s="15"/>
      <c r="U133" s="53"/>
      <c r="V133" s="15"/>
      <c r="W133" s="15"/>
      <c r="X133" s="15"/>
      <c r="Y133" s="15"/>
      <c r="Z133" s="15"/>
    </row>
    <row r="134" spans="1:26" s="54" customFormat="1" x14ac:dyDescent="0.2">
      <c r="A134" s="15"/>
      <c r="E134" s="53"/>
      <c r="F134" s="15"/>
      <c r="I134" s="53"/>
      <c r="J134" s="15"/>
      <c r="M134" s="53"/>
      <c r="N134" s="15"/>
      <c r="Q134" s="53"/>
      <c r="R134" s="15"/>
      <c r="U134" s="53"/>
      <c r="V134" s="15"/>
      <c r="W134" s="15"/>
      <c r="X134" s="15"/>
      <c r="Y134" s="15"/>
      <c r="Z134" s="15"/>
    </row>
    <row r="135" spans="1:26" s="54" customFormat="1" x14ac:dyDescent="0.2">
      <c r="A135" s="15"/>
      <c r="E135" s="53"/>
      <c r="F135" s="15"/>
      <c r="I135" s="53"/>
      <c r="J135" s="15"/>
      <c r="M135" s="53"/>
      <c r="N135" s="15"/>
      <c r="Q135" s="53"/>
      <c r="R135" s="15"/>
      <c r="U135" s="53"/>
      <c r="V135" s="15"/>
      <c r="W135" s="15"/>
      <c r="X135" s="15"/>
      <c r="Y135" s="15"/>
      <c r="Z135" s="15"/>
    </row>
    <row r="136" spans="1:26" s="54" customFormat="1" x14ac:dyDescent="0.2">
      <c r="A136" s="15"/>
      <c r="E136" s="53"/>
      <c r="F136" s="15"/>
      <c r="I136" s="53"/>
      <c r="J136" s="15"/>
      <c r="M136" s="53"/>
      <c r="N136" s="15"/>
      <c r="Q136" s="53"/>
      <c r="R136" s="15"/>
      <c r="U136" s="53"/>
      <c r="V136" s="15"/>
      <c r="W136" s="15"/>
      <c r="X136" s="15"/>
      <c r="Y136" s="15"/>
      <c r="Z136" s="15"/>
    </row>
    <row r="137" spans="1:26" s="54" customFormat="1" x14ac:dyDescent="0.2">
      <c r="A137" s="15"/>
      <c r="E137" s="53"/>
      <c r="F137" s="15"/>
      <c r="I137" s="53"/>
      <c r="J137" s="15"/>
      <c r="M137" s="53"/>
      <c r="N137" s="15"/>
      <c r="Q137" s="53"/>
      <c r="R137" s="15"/>
      <c r="U137" s="53"/>
      <c r="V137" s="15"/>
      <c r="W137" s="15"/>
      <c r="X137" s="15"/>
      <c r="Y137" s="15"/>
      <c r="Z137" s="15"/>
    </row>
    <row r="138" spans="1:26" s="54" customFormat="1" x14ac:dyDescent="0.2">
      <c r="A138" s="15"/>
      <c r="E138" s="53"/>
      <c r="F138" s="15"/>
      <c r="I138" s="53"/>
      <c r="J138" s="15"/>
      <c r="M138" s="53"/>
      <c r="N138" s="15"/>
      <c r="Q138" s="53"/>
      <c r="R138" s="15"/>
      <c r="U138" s="53"/>
      <c r="V138" s="15"/>
      <c r="W138" s="15"/>
      <c r="X138" s="15"/>
      <c r="Y138" s="15"/>
      <c r="Z138" s="15"/>
    </row>
    <row r="139" spans="1:26" s="54" customFormat="1" x14ac:dyDescent="0.2">
      <c r="A139" s="15"/>
      <c r="E139" s="53"/>
      <c r="F139" s="15"/>
      <c r="I139" s="53"/>
      <c r="J139" s="15"/>
      <c r="M139" s="53"/>
      <c r="N139" s="15"/>
      <c r="Q139" s="53"/>
      <c r="R139" s="15"/>
      <c r="U139" s="53"/>
      <c r="V139" s="15"/>
      <c r="W139" s="15"/>
      <c r="X139" s="15"/>
      <c r="Y139" s="15"/>
      <c r="Z139" s="15"/>
    </row>
    <row r="140" spans="1:26" s="54" customFormat="1" x14ac:dyDescent="0.2">
      <c r="A140" s="15"/>
      <c r="E140" s="53"/>
      <c r="F140" s="15"/>
      <c r="I140" s="53"/>
      <c r="J140" s="15"/>
      <c r="M140" s="53"/>
      <c r="N140" s="15"/>
      <c r="Q140" s="53"/>
      <c r="R140" s="15"/>
      <c r="U140" s="53"/>
      <c r="V140" s="15"/>
      <c r="W140" s="15"/>
      <c r="X140" s="15"/>
      <c r="Y140" s="15"/>
      <c r="Z140" s="15"/>
    </row>
    <row r="141" spans="1:26" s="54" customFormat="1" x14ac:dyDescent="0.2">
      <c r="A141" s="15"/>
      <c r="E141" s="53"/>
      <c r="F141" s="15"/>
      <c r="I141" s="53"/>
      <c r="J141" s="15"/>
      <c r="M141" s="53"/>
      <c r="N141" s="15"/>
      <c r="Q141" s="53"/>
      <c r="R141" s="15"/>
      <c r="U141" s="53"/>
      <c r="V141" s="15"/>
      <c r="W141" s="15"/>
      <c r="X141" s="15"/>
      <c r="Y141" s="15"/>
      <c r="Z141" s="15"/>
    </row>
    <row r="142" spans="1:26" s="54" customFormat="1" x14ac:dyDescent="0.2">
      <c r="A142" s="15"/>
      <c r="E142" s="53"/>
      <c r="F142" s="15"/>
      <c r="I142" s="53"/>
      <c r="J142" s="15"/>
      <c r="M142" s="53"/>
      <c r="N142" s="15"/>
      <c r="Q142" s="53"/>
      <c r="R142" s="15"/>
      <c r="U142" s="53"/>
      <c r="V142" s="15"/>
      <c r="W142" s="15"/>
      <c r="X142" s="15"/>
      <c r="Y142" s="15"/>
      <c r="Z142" s="15"/>
    </row>
    <row r="143" spans="1:26" s="54" customFormat="1" x14ac:dyDescent="0.2">
      <c r="A143" s="15"/>
      <c r="E143" s="53"/>
      <c r="F143" s="15"/>
      <c r="I143" s="53"/>
      <c r="J143" s="15"/>
      <c r="M143" s="53"/>
      <c r="N143" s="15"/>
      <c r="Q143" s="53"/>
      <c r="R143" s="15"/>
      <c r="U143" s="53"/>
      <c r="V143" s="15"/>
      <c r="W143" s="15"/>
      <c r="X143" s="15"/>
      <c r="Y143" s="15"/>
      <c r="Z143" s="15"/>
    </row>
    <row r="144" spans="1:26" s="54" customFormat="1" x14ac:dyDescent="0.2">
      <c r="A144" s="15"/>
      <c r="E144" s="53"/>
      <c r="F144" s="15"/>
      <c r="I144" s="53"/>
      <c r="J144" s="15"/>
      <c r="M144" s="53"/>
      <c r="N144" s="15"/>
      <c r="Q144" s="53"/>
      <c r="R144" s="15"/>
      <c r="U144" s="53"/>
      <c r="V144" s="15"/>
      <c r="W144" s="15"/>
      <c r="X144" s="15"/>
      <c r="Y144" s="15"/>
      <c r="Z144" s="15"/>
    </row>
    <row r="145" spans="1:26" s="54" customFormat="1" x14ac:dyDescent="0.2">
      <c r="A145" s="15"/>
      <c r="E145" s="53"/>
      <c r="F145" s="15"/>
      <c r="I145" s="53"/>
      <c r="J145" s="15"/>
      <c r="M145" s="53"/>
      <c r="N145" s="15"/>
      <c r="Q145" s="53"/>
      <c r="R145" s="15"/>
      <c r="U145" s="53"/>
      <c r="V145" s="15"/>
      <c r="W145" s="15"/>
      <c r="X145" s="15"/>
      <c r="Y145" s="15"/>
      <c r="Z145" s="15"/>
    </row>
    <row r="146" spans="1:26" s="54" customFormat="1" x14ac:dyDescent="0.2">
      <c r="A146" s="15"/>
      <c r="E146" s="53"/>
      <c r="F146" s="15"/>
      <c r="I146" s="53"/>
      <c r="J146" s="15"/>
      <c r="M146" s="53"/>
      <c r="N146" s="15"/>
      <c r="Q146" s="53"/>
      <c r="R146" s="15"/>
      <c r="U146" s="53"/>
      <c r="V146" s="15"/>
      <c r="W146" s="15"/>
      <c r="X146" s="15"/>
      <c r="Y146" s="15"/>
      <c r="Z146" s="15"/>
    </row>
    <row r="147" spans="1:26" s="54" customFormat="1" x14ac:dyDescent="0.2">
      <c r="A147" s="15"/>
      <c r="E147" s="53"/>
      <c r="F147" s="15"/>
      <c r="I147" s="53"/>
      <c r="J147" s="15"/>
      <c r="M147" s="53"/>
      <c r="N147" s="15"/>
      <c r="Q147" s="53"/>
      <c r="R147" s="15"/>
      <c r="U147" s="53"/>
      <c r="V147" s="15"/>
      <c r="W147" s="15"/>
      <c r="X147" s="15"/>
      <c r="Y147" s="15"/>
      <c r="Z147" s="15"/>
    </row>
    <row r="148" spans="1:26" s="54" customFormat="1" x14ac:dyDescent="0.2">
      <c r="A148" s="15"/>
      <c r="E148" s="53"/>
      <c r="F148" s="15"/>
      <c r="I148" s="53"/>
      <c r="J148" s="15"/>
      <c r="M148" s="53"/>
      <c r="N148" s="15"/>
      <c r="Q148" s="53"/>
      <c r="R148" s="15"/>
      <c r="U148" s="53"/>
      <c r="V148" s="15"/>
      <c r="W148" s="15"/>
      <c r="X148" s="15"/>
      <c r="Y148" s="15"/>
      <c r="Z148" s="15"/>
    </row>
    <row r="149" spans="1:26" s="54" customFormat="1" x14ac:dyDescent="0.2">
      <c r="A149" s="15"/>
      <c r="E149" s="53"/>
      <c r="F149" s="15"/>
      <c r="I149" s="53"/>
      <c r="J149" s="15"/>
      <c r="M149" s="53"/>
      <c r="N149" s="15"/>
      <c r="Q149" s="53"/>
      <c r="R149" s="15"/>
      <c r="U149" s="53"/>
      <c r="V149" s="15"/>
      <c r="W149" s="15"/>
      <c r="X149" s="15"/>
      <c r="Y149" s="15"/>
      <c r="Z149" s="15"/>
    </row>
    <row r="150" spans="1:26" s="54" customFormat="1" x14ac:dyDescent="0.2">
      <c r="A150" s="15"/>
      <c r="E150" s="53"/>
      <c r="F150" s="15"/>
      <c r="I150" s="53"/>
      <c r="J150" s="15"/>
      <c r="M150" s="53"/>
      <c r="N150" s="15"/>
      <c r="Q150" s="53"/>
      <c r="R150" s="15"/>
      <c r="U150" s="53"/>
      <c r="V150" s="15"/>
      <c r="W150" s="15"/>
      <c r="X150" s="15"/>
      <c r="Y150" s="15"/>
      <c r="Z150" s="15"/>
    </row>
    <row r="151" spans="1:26" s="54" customFormat="1" x14ac:dyDescent="0.2">
      <c r="A151" s="15"/>
      <c r="E151" s="53"/>
      <c r="F151" s="15"/>
      <c r="I151" s="53"/>
      <c r="J151" s="15"/>
      <c r="M151" s="53"/>
      <c r="N151" s="15"/>
      <c r="Q151" s="53"/>
      <c r="R151" s="15"/>
      <c r="U151" s="53"/>
      <c r="V151" s="15"/>
      <c r="W151" s="15"/>
      <c r="X151" s="15"/>
      <c r="Y151" s="15"/>
      <c r="Z151" s="15"/>
    </row>
    <row r="152" spans="1:26" s="54" customFormat="1" x14ac:dyDescent="0.2">
      <c r="A152" s="15"/>
      <c r="E152" s="53"/>
      <c r="F152" s="15"/>
      <c r="I152" s="53"/>
      <c r="J152" s="15"/>
      <c r="M152" s="53"/>
      <c r="N152" s="15"/>
      <c r="Q152" s="53"/>
      <c r="R152" s="15"/>
      <c r="U152" s="53"/>
      <c r="V152" s="15"/>
      <c r="W152" s="15"/>
      <c r="X152" s="15"/>
      <c r="Y152" s="15"/>
      <c r="Z152" s="15"/>
    </row>
    <row r="153" spans="1:26" s="54" customFormat="1" x14ac:dyDescent="0.2">
      <c r="A153" s="15"/>
      <c r="E153" s="53"/>
      <c r="F153" s="15"/>
      <c r="I153" s="53"/>
      <c r="J153" s="15"/>
      <c r="M153" s="53"/>
      <c r="N153" s="15"/>
      <c r="Q153" s="53"/>
      <c r="R153" s="15"/>
      <c r="U153" s="53"/>
      <c r="V153" s="15"/>
      <c r="W153" s="15"/>
      <c r="X153" s="15"/>
      <c r="Y153" s="15"/>
      <c r="Z153" s="15"/>
    </row>
    <row r="154" spans="1:26" s="54" customFormat="1" x14ac:dyDescent="0.2">
      <c r="A154" s="15"/>
      <c r="E154" s="53"/>
      <c r="F154" s="15"/>
      <c r="I154" s="53"/>
      <c r="J154" s="15"/>
      <c r="M154" s="53"/>
      <c r="N154" s="15"/>
      <c r="Q154" s="53"/>
      <c r="R154" s="15"/>
      <c r="U154" s="53"/>
      <c r="V154" s="15"/>
      <c r="W154" s="15"/>
      <c r="X154" s="15"/>
      <c r="Y154" s="15"/>
      <c r="Z154" s="15"/>
    </row>
    <row r="155" spans="1:26" s="54" customFormat="1" x14ac:dyDescent="0.2">
      <c r="A155" s="15"/>
      <c r="E155" s="53"/>
      <c r="F155" s="15"/>
      <c r="I155" s="53"/>
      <c r="J155" s="15"/>
      <c r="M155" s="53"/>
      <c r="N155" s="15"/>
      <c r="Q155" s="53"/>
      <c r="R155" s="15"/>
      <c r="U155" s="53"/>
      <c r="V155" s="15"/>
      <c r="W155" s="15"/>
      <c r="X155" s="15"/>
      <c r="Y155" s="15"/>
      <c r="Z155" s="15"/>
    </row>
    <row r="156" spans="1:26" s="54" customFormat="1" x14ac:dyDescent="0.2">
      <c r="A156" s="15"/>
      <c r="E156" s="53"/>
      <c r="F156" s="15"/>
      <c r="I156" s="53"/>
      <c r="J156" s="15"/>
      <c r="M156" s="53"/>
      <c r="N156" s="15"/>
      <c r="Q156" s="53"/>
      <c r="R156" s="15"/>
      <c r="U156" s="53"/>
      <c r="V156" s="15"/>
      <c r="W156" s="15"/>
      <c r="X156" s="15"/>
      <c r="Y156" s="15"/>
      <c r="Z156" s="15"/>
    </row>
    <row r="157" spans="1:26" s="54" customFormat="1" x14ac:dyDescent="0.2">
      <c r="A157" s="15"/>
      <c r="E157" s="53"/>
      <c r="F157" s="15"/>
      <c r="I157" s="53"/>
      <c r="J157" s="15"/>
      <c r="M157" s="53"/>
      <c r="N157" s="15"/>
      <c r="Q157" s="53"/>
      <c r="R157" s="15"/>
      <c r="U157" s="53"/>
      <c r="V157" s="15"/>
      <c r="W157" s="15"/>
      <c r="X157" s="15"/>
      <c r="Y157" s="15"/>
      <c r="Z157" s="15"/>
    </row>
    <row r="158" spans="1:26" s="54" customFormat="1" x14ac:dyDescent="0.2">
      <c r="A158" s="15"/>
      <c r="E158" s="53"/>
      <c r="F158" s="15"/>
      <c r="I158" s="53"/>
      <c r="J158" s="15"/>
      <c r="M158" s="53"/>
      <c r="N158" s="15"/>
      <c r="Q158" s="53"/>
      <c r="R158" s="15"/>
      <c r="U158" s="53"/>
      <c r="V158" s="15"/>
      <c r="W158" s="15"/>
      <c r="X158" s="15"/>
      <c r="Y158" s="15"/>
      <c r="Z158" s="15"/>
    </row>
    <row r="159" spans="1:26" s="54" customFormat="1" x14ac:dyDescent="0.2">
      <c r="A159" s="15"/>
      <c r="E159" s="53"/>
      <c r="F159" s="15"/>
      <c r="I159" s="53"/>
      <c r="J159" s="15"/>
      <c r="M159" s="53"/>
      <c r="N159" s="15"/>
      <c r="Q159" s="53"/>
      <c r="R159" s="15"/>
      <c r="U159" s="53"/>
      <c r="V159" s="15"/>
      <c r="W159" s="15"/>
      <c r="X159" s="15"/>
      <c r="Y159" s="15"/>
      <c r="Z159" s="15"/>
    </row>
    <row r="160" spans="1:26" s="54" customFormat="1" x14ac:dyDescent="0.2">
      <c r="A160" s="15"/>
      <c r="E160" s="53"/>
      <c r="F160" s="15"/>
      <c r="I160" s="53"/>
      <c r="J160" s="15"/>
      <c r="M160" s="53"/>
      <c r="N160" s="15"/>
      <c r="Q160" s="53"/>
      <c r="R160" s="15"/>
      <c r="U160" s="53"/>
      <c r="V160" s="15"/>
      <c r="W160" s="15"/>
      <c r="X160" s="15"/>
      <c r="Y160" s="15"/>
      <c r="Z160" s="15"/>
    </row>
    <row r="161" spans="1:26" s="54" customFormat="1" x14ac:dyDescent="0.2">
      <c r="A161" s="15"/>
      <c r="E161" s="53"/>
      <c r="F161" s="15"/>
      <c r="I161" s="53"/>
      <c r="J161" s="15"/>
      <c r="M161" s="53"/>
      <c r="N161" s="15"/>
      <c r="Q161" s="53"/>
      <c r="R161" s="15"/>
      <c r="U161" s="53"/>
      <c r="V161" s="15"/>
      <c r="W161" s="15"/>
      <c r="X161" s="15"/>
      <c r="Y161" s="15"/>
      <c r="Z161" s="15"/>
    </row>
    <row r="162" spans="1:26" s="54" customFormat="1" x14ac:dyDescent="0.2">
      <c r="A162" s="15"/>
      <c r="E162" s="53"/>
      <c r="F162" s="15"/>
      <c r="I162" s="53"/>
      <c r="J162" s="15"/>
      <c r="M162" s="53"/>
      <c r="N162" s="15"/>
      <c r="Q162" s="53"/>
      <c r="R162" s="15"/>
      <c r="U162" s="53"/>
      <c r="V162" s="15"/>
      <c r="W162" s="15"/>
      <c r="X162" s="15"/>
      <c r="Y162" s="15"/>
      <c r="Z162" s="15"/>
    </row>
    <row r="163" spans="1:26" s="54" customFormat="1" x14ac:dyDescent="0.2">
      <c r="A163" s="15"/>
      <c r="E163" s="53"/>
      <c r="F163" s="15"/>
      <c r="I163" s="53"/>
      <c r="J163" s="15"/>
      <c r="M163" s="53"/>
      <c r="N163" s="15"/>
      <c r="Q163" s="53"/>
      <c r="R163" s="15"/>
      <c r="U163" s="53"/>
      <c r="V163" s="15"/>
      <c r="W163" s="15"/>
      <c r="X163" s="15"/>
      <c r="Y163" s="15"/>
      <c r="Z163" s="15"/>
    </row>
    <row r="164" spans="1:26" s="54" customFormat="1" x14ac:dyDescent="0.2">
      <c r="A164" s="15"/>
      <c r="E164" s="53"/>
      <c r="F164" s="15"/>
      <c r="I164" s="53"/>
      <c r="J164" s="15"/>
      <c r="M164" s="53"/>
      <c r="N164" s="15"/>
      <c r="Q164" s="53"/>
      <c r="R164" s="15"/>
      <c r="U164" s="53"/>
      <c r="V164" s="15"/>
      <c r="W164" s="15"/>
      <c r="X164" s="15"/>
      <c r="Y164" s="15"/>
      <c r="Z164" s="15"/>
    </row>
    <row r="165" spans="1:26" s="54" customFormat="1" x14ac:dyDescent="0.2">
      <c r="A165" s="15"/>
      <c r="E165" s="53"/>
      <c r="F165" s="15"/>
      <c r="I165" s="53"/>
      <c r="J165" s="15"/>
      <c r="M165" s="53"/>
      <c r="N165" s="15"/>
      <c r="Q165" s="53"/>
      <c r="R165" s="15"/>
      <c r="U165" s="53"/>
      <c r="V165" s="15"/>
      <c r="W165" s="15"/>
      <c r="X165" s="15"/>
      <c r="Y165" s="15"/>
      <c r="Z165" s="15"/>
    </row>
    <row r="166" spans="1:26" s="54" customFormat="1" x14ac:dyDescent="0.2">
      <c r="A166" s="15"/>
      <c r="E166" s="53"/>
      <c r="F166" s="15"/>
      <c r="I166" s="53"/>
      <c r="J166" s="15"/>
      <c r="M166" s="53"/>
      <c r="N166" s="15"/>
      <c r="Q166" s="53"/>
      <c r="R166" s="15"/>
      <c r="U166" s="53"/>
      <c r="V166" s="15"/>
      <c r="W166" s="15"/>
      <c r="X166" s="15"/>
      <c r="Y166" s="15"/>
      <c r="Z166" s="15"/>
    </row>
    <row r="167" spans="1:26" s="54" customFormat="1" x14ac:dyDescent="0.2">
      <c r="A167" s="15"/>
      <c r="E167" s="53"/>
      <c r="F167" s="15"/>
      <c r="I167" s="53"/>
      <c r="J167" s="15"/>
      <c r="M167" s="53"/>
      <c r="N167" s="15"/>
      <c r="Q167" s="53"/>
      <c r="R167" s="15"/>
      <c r="U167" s="53"/>
      <c r="V167" s="15"/>
      <c r="W167" s="15"/>
      <c r="X167" s="15"/>
      <c r="Y167" s="15"/>
      <c r="Z167" s="15"/>
    </row>
    <row r="168" spans="1:26" s="54" customFormat="1" x14ac:dyDescent="0.2">
      <c r="A168" s="15"/>
      <c r="E168" s="53"/>
      <c r="F168" s="15"/>
      <c r="I168" s="53"/>
      <c r="J168" s="15"/>
      <c r="M168" s="53"/>
      <c r="N168" s="15"/>
      <c r="Q168" s="53"/>
      <c r="R168" s="15"/>
      <c r="U168" s="53"/>
      <c r="V168" s="15"/>
      <c r="W168" s="15"/>
      <c r="X168" s="15"/>
      <c r="Y168" s="15"/>
      <c r="Z168" s="15"/>
    </row>
    <row r="169" spans="1:26" s="54" customFormat="1" x14ac:dyDescent="0.2">
      <c r="A169" s="15"/>
      <c r="E169" s="53"/>
      <c r="F169" s="15"/>
      <c r="I169" s="53"/>
      <c r="J169" s="15"/>
      <c r="M169" s="53"/>
      <c r="N169" s="15"/>
      <c r="Q169" s="53"/>
      <c r="R169" s="15"/>
      <c r="U169" s="53"/>
      <c r="V169" s="15"/>
      <c r="W169" s="15"/>
      <c r="X169" s="15"/>
      <c r="Y169" s="15"/>
      <c r="Z169" s="15"/>
    </row>
    <row r="170" spans="1:26" s="54" customFormat="1" x14ac:dyDescent="0.2">
      <c r="A170" s="15"/>
      <c r="E170" s="53"/>
      <c r="F170" s="15"/>
      <c r="I170" s="53"/>
      <c r="J170" s="15"/>
      <c r="M170" s="53"/>
      <c r="N170" s="15"/>
      <c r="Q170" s="53"/>
      <c r="R170" s="15"/>
      <c r="U170" s="53"/>
      <c r="V170" s="15"/>
      <c r="W170" s="15"/>
      <c r="X170" s="15"/>
      <c r="Y170" s="15"/>
      <c r="Z170" s="15"/>
    </row>
    <row r="171" spans="1:26" s="54" customFormat="1" x14ac:dyDescent="0.2">
      <c r="A171" s="15"/>
      <c r="E171" s="53"/>
      <c r="F171" s="15"/>
      <c r="I171" s="53"/>
      <c r="J171" s="15"/>
      <c r="M171" s="53"/>
      <c r="N171" s="15"/>
      <c r="Q171" s="53"/>
      <c r="R171" s="15"/>
      <c r="U171" s="53"/>
      <c r="V171" s="15"/>
      <c r="W171" s="15"/>
      <c r="X171" s="15"/>
      <c r="Y171" s="15"/>
      <c r="Z171" s="15"/>
    </row>
    <row r="172" spans="1:26" s="54" customFormat="1" x14ac:dyDescent="0.2">
      <c r="A172" s="15"/>
      <c r="E172" s="53"/>
      <c r="F172" s="15"/>
      <c r="I172" s="53"/>
      <c r="J172" s="15"/>
      <c r="M172" s="53"/>
      <c r="N172" s="15"/>
      <c r="Q172" s="53"/>
      <c r="R172" s="15"/>
      <c r="U172" s="53"/>
      <c r="V172" s="15"/>
      <c r="W172" s="15"/>
      <c r="X172" s="15"/>
      <c r="Y172" s="15"/>
      <c r="Z172" s="15"/>
    </row>
    <row r="173" spans="1:26" s="54" customFormat="1" x14ac:dyDescent="0.2">
      <c r="A173" s="15"/>
      <c r="E173" s="53"/>
      <c r="F173" s="15"/>
      <c r="I173" s="53"/>
      <c r="J173" s="15"/>
      <c r="M173" s="53"/>
      <c r="N173" s="15"/>
      <c r="Q173" s="53"/>
      <c r="R173" s="15"/>
      <c r="U173" s="53"/>
      <c r="V173" s="15"/>
      <c r="W173" s="15"/>
      <c r="X173" s="15"/>
      <c r="Y173" s="15"/>
      <c r="Z173" s="15"/>
    </row>
    <row r="174" spans="1:26" s="54" customFormat="1" x14ac:dyDescent="0.2">
      <c r="A174" s="15"/>
      <c r="E174" s="53"/>
      <c r="F174" s="15"/>
      <c r="I174" s="53"/>
      <c r="J174" s="15"/>
      <c r="M174" s="53"/>
      <c r="N174" s="15"/>
      <c r="Q174" s="53"/>
      <c r="R174" s="15"/>
      <c r="U174" s="53"/>
      <c r="V174" s="15"/>
      <c r="W174" s="15"/>
      <c r="X174" s="15"/>
      <c r="Y174" s="15"/>
      <c r="Z174" s="15"/>
    </row>
    <row r="175" spans="1:26" s="54" customFormat="1" x14ac:dyDescent="0.2">
      <c r="A175" s="15"/>
      <c r="E175" s="53"/>
      <c r="F175" s="15"/>
      <c r="I175" s="53"/>
      <c r="J175" s="15"/>
      <c r="M175" s="53"/>
      <c r="N175" s="15"/>
      <c r="Q175" s="53"/>
      <c r="R175" s="15"/>
      <c r="U175" s="53"/>
      <c r="V175" s="15"/>
      <c r="W175" s="15"/>
      <c r="X175" s="15"/>
      <c r="Y175" s="15"/>
      <c r="Z175" s="15"/>
    </row>
    <row r="176" spans="1:26" s="54" customFormat="1" x14ac:dyDescent="0.2">
      <c r="A176" s="15"/>
      <c r="E176" s="53"/>
      <c r="F176" s="15"/>
      <c r="I176" s="53"/>
      <c r="J176" s="15"/>
      <c r="M176" s="53"/>
      <c r="N176" s="15"/>
      <c r="Q176" s="53"/>
      <c r="R176" s="15"/>
      <c r="U176" s="53"/>
      <c r="V176" s="15"/>
      <c r="W176" s="15"/>
      <c r="X176" s="15"/>
      <c r="Y176" s="15"/>
      <c r="Z176" s="15"/>
    </row>
    <row r="177" spans="1:26" s="54" customFormat="1" x14ac:dyDescent="0.2">
      <c r="A177" s="15"/>
      <c r="E177" s="53"/>
      <c r="F177" s="15"/>
      <c r="I177" s="53"/>
      <c r="J177" s="15"/>
      <c r="M177" s="53"/>
      <c r="N177" s="15"/>
      <c r="Q177" s="53"/>
      <c r="R177" s="15"/>
      <c r="U177" s="53"/>
      <c r="V177" s="15"/>
      <c r="W177" s="15"/>
      <c r="X177" s="15"/>
      <c r="Y177" s="15"/>
      <c r="Z177" s="15"/>
    </row>
    <row r="178" spans="1:26" s="54" customFormat="1" x14ac:dyDescent="0.2">
      <c r="A178" s="15"/>
      <c r="E178" s="53"/>
      <c r="F178" s="15"/>
      <c r="I178" s="53"/>
      <c r="J178" s="15"/>
      <c r="M178" s="53"/>
      <c r="N178" s="15"/>
      <c r="Q178" s="53"/>
      <c r="R178" s="15"/>
      <c r="U178" s="53"/>
      <c r="V178" s="15"/>
      <c r="W178" s="15"/>
      <c r="X178" s="15"/>
      <c r="Y178" s="15"/>
      <c r="Z178" s="15"/>
    </row>
    <row r="179" spans="1:26" s="54" customFormat="1" x14ac:dyDescent="0.2">
      <c r="A179" s="15"/>
      <c r="E179" s="53"/>
      <c r="F179" s="15"/>
      <c r="I179" s="53"/>
      <c r="J179" s="15"/>
      <c r="M179" s="53"/>
      <c r="N179" s="15"/>
      <c r="Q179" s="53"/>
      <c r="R179" s="15"/>
      <c r="U179" s="53"/>
      <c r="V179" s="15"/>
      <c r="W179" s="15"/>
      <c r="X179" s="15"/>
      <c r="Y179" s="15"/>
      <c r="Z179" s="15"/>
    </row>
    <row r="180" spans="1:26" s="54" customFormat="1" x14ac:dyDescent="0.2">
      <c r="A180" s="15"/>
      <c r="E180" s="53"/>
      <c r="F180" s="15"/>
      <c r="I180" s="53"/>
      <c r="J180" s="15"/>
      <c r="M180" s="53"/>
      <c r="N180" s="15"/>
      <c r="Q180" s="53"/>
      <c r="R180" s="15"/>
      <c r="U180" s="53"/>
      <c r="V180" s="15"/>
      <c r="W180" s="15"/>
      <c r="X180" s="15"/>
      <c r="Y180" s="15"/>
      <c r="Z180" s="15"/>
    </row>
    <row r="181" spans="1:26" s="54" customFormat="1" x14ac:dyDescent="0.2">
      <c r="A181" s="15"/>
      <c r="E181" s="53"/>
      <c r="F181" s="15"/>
      <c r="I181" s="53"/>
      <c r="J181" s="15"/>
      <c r="M181" s="53"/>
      <c r="N181" s="15"/>
      <c r="Q181" s="53"/>
      <c r="R181" s="15"/>
      <c r="U181" s="53"/>
      <c r="V181" s="15"/>
      <c r="W181" s="15"/>
      <c r="X181" s="15"/>
      <c r="Y181" s="15"/>
      <c r="Z181" s="15"/>
    </row>
    <row r="182" spans="1:26" s="54" customFormat="1" x14ac:dyDescent="0.2">
      <c r="A182" s="15"/>
      <c r="E182" s="53"/>
      <c r="F182" s="15"/>
      <c r="I182" s="53"/>
      <c r="J182" s="15"/>
      <c r="M182" s="53"/>
      <c r="N182" s="15"/>
      <c r="Q182" s="53"/>
      <c r="R182" s="15"/>
      <c r="U182" s="53"/>
      <c r="V182" s="15"/>
      <c r="W182" s="15"/>
      <c r="X182" s="15"/>
      <c r="Y182" s="15"/>
      <c r="Z182" s="15"/>
    </row>
    <row r="183" spans="1:26" s="54" customFormat="1" x14ac:dyDescent="0.2">
      <c r="A183" s="15"/>
      <c r="E183" s="53"/>
      <c r="F183" s="15"/>
      <c r="I183" s="53"/>
      <c r="J183" s="15"/>
      <c r="M183" s="53"/>
      <c r="N183" s="15"/>
      <c r="Q183" s="53"/>
      <c r="R183" s="15"/>
      <c r="U183" s="53"/>
      <c r="V183" s="15"/>
      <c r="W183" s="15"/>
      <c r="X183" s="15"/>
      <c r="Y183" s="15"/>
      <c r="Z183" s="15"/>
    </row>
    <row r="184" spans="1:26" s="54" customFormat="1" x14ac:dyDescent="0.2">
      <c r="A184" s="15"/>
      <c r="E184" s="53"/>
      <c r="F184" s="15"/>
      <c r="I184" s="53"/>
      <c r="J184" s="15"/>
      <c r="M184" s="53"/>
      <c r="N184" s="15"/>
      <c r="Q184" s="53"/>
      <c r="R184" s="15"/>
      <c r="U184" s="53"/>
      <c r="V184" s="15"/>
      <c r="W184" s="15"/>
      <c r="X184" s="15"/>
      <c r="Y184" s="15"/>
      <c r="Z184" s="15"/>
    </row>
    <row r="185" spans="1:26" s="54" customFormat="1" x14ac:dyDescent="0.2">
      <c r="A185" s="15"/>
      <c r="E185" s="53"/>
      <c r="F185" s="15"/>
      <c r="I185" s="53"/>
      <c r="J185" s="15"/>
      <c r="M185" s="53"/>
      <c r="N185" s="15"/>
      <c r="Q185" s="53"/>
      <c r="R185" s="15"/>
      <c r="U185" s="53"/>
      <c r="V185" s="15"/>
      <c r="W185" s="15"/>
      <c r="X185" s="15"/>
      <c r="Y185" s="15"/>
      <c r="Z185" s="15"/>
    </row>
    <row r="186" spans="1:26" s="54" customFormat="1" x14ac:dyDescent="0.2">
      <c r="A186" s="15"/>
      <c r="E186" s="53"/>
      <c r="F186" s="15"/>
      <c r="I186" s="53"/>
      <c r="J186" s="15"/>
      <c r="M186" s="53"/>
      <c r="N186" s="15"/>
      <c r="Q186" s="53"/>
      <c r="R186" s="15"/>
      <c r="U186" s="53"/>
      <c r="V186" s="15"/>
      <c r="W186" s="15"/>
      <c r="X186" s="15"/>
      <c r="Y186" s="15"/>
      <c r="Z186" s="15"/>
    </row>
    <row r="187" spans="1:26" s="54" customFormat="1" x14ac:dyDescent="0.2">
      <c r="A187" s="15"/>
      <c r="E187" s="53"/>
      <c r="F187" s="15"/>
      <c r="I187" s="53"/>
      <c r="J187" s="15"/>
      <c r="M187" s="53"/>
      <c r="N187" s="15"/>
      <c r="Q187" s="53"/>
      <c r="R187" s="15"/>
      <c r="U187" s="53"/>
      <c r="V187" s="15"/>
      <c r="W187" s="15"/>
      <c r="X187" s="15"/>
      <c r="Y187" s="15"/>
      <c r="Z187" s="15"/>
    </row>
    <row r="188" spans="1:26" s="54" customFormat="1" x14ac:dyDescent="0.2">
      <c r="A188" s="15"/>
      <c r="E188" s="53"/>
      <c r="F188" s="15"/>
      <c r="I188" s="53"/>
      <c r="J188" s="15"/>
      <c r="M188" s="53"/>
      <c r="N188" s="15"/>
      <c r="Q188" s="53"/>
      <c r="R188" s="15"/>
      <c r="U188" s="53"/>
      <c r="V188" s="15"/>
      <c r="W188" s="15"/>
      <c r="X188" s="15"/>
      <c r="Y188" s="15"/>
      <c r="Z188" s="15"/>
    </row>
    <row r="189" spans="1:26" s="54" customFormat="1" x14ac:dyDescent="0.2">
      <c r="A189" s="15"/>
      <c r="E189" s="53"/>
      <c r="F189" s="15"/>
      <c r="I189" s="53"/>
      <c r="J189" s="15"/>
      <c r="M189" s="53"/>
      <c r="N189" s="15"/>
      <c r="Q189" s="53"/>
      <c r="R189" s="15"/>
      <c r="U189" s="53"/>
      <c r="V189" s="15"/>
      <c r="W189" s="15"/>
      <c r="X189" s="15"/>
      <c r="Y189" s="15"/>
      <c r="Z189" s="15"/>
    </row>
    <row r="190" spans="1:26" s="54" customFormat="1" x14ac:dyDescent="0.2">
      <c r="A190" s="15"/>
      <c r="E190" s="53"/>
      <c r="F190" s="15"/>
      <c r="I190" s="53"/>
      <c r="J190" s="15"/>
      <c r="M190" s="53"/>
      <c r="N190" s="15"/>
      <c r="Q190" s="53"/>
      <c r="R190" s="15"/>
      <c r="U190" s="53"/>
      <c r="V190" s="15"/>
      <c r="W190" s="15"/>
      <c r="X190" s="15"/>
      <c r="Y190" s="15"/>
      <c r="Z190" s="15"/>
    </row>
    <row r="191" spans="1:26" s="54" customFormat="1" x14ac:dyDescent="0.2">
      <c r="A191" s="15"/>
      <c r="E191" s="53"/>
      <c r="F191" s="15"/>
      <c r="I191" s="53"/>
      <c r="J191" s="15"/>
      <c r="M191" s="53"/>
      <c r="N191" s="15"/>
      <c r="Q191" s="53"/>
      <c r="R191" s="15"/>
      <c r="U191" s="53"/>
      <c r="V191" s="15"/>
      <c r="W191" s="15"/>
      <c r="X191" s="15"/>
      <c r="Y191" s="15"/>
      <c r="Z191" s="15"/>
    </row>
    <row r="192" spans="1:26" s="54" customFormat="1" x14ac:dyDescent="0.2">
      <c r="A192" s="15"/>
      <c r="E192" s="53"/>
      <c r="F192" s="15"/>
      <c r="I192" s="53"/>
      <c r="J192" s="15"/>
      <c r="M192" s="53"/>
      <c r="N192" s="15"/>
      <c r="Q192" s="53"/>
      <c r="R192" s="15"/>
      <c r="U192" s="53"/>
      <c r="V192" s="15"/>
      <c r="W192" s="15"/>
      <c r="X192" s="15"/>
      <c r="Y192" s="15"/>
      <c r="Z192" s="15"/>
    </row>
    <row r="193" spans="1:26" s="54" customFormat="1" x14ac:dyDescent="0.2">
      <c r="A193" s="15"/>
      <c r="E193" s="53"/>
      <c r="F193" s="15"/>
      <c r="I193" s="53"/>
      <c r="J193" s="15"/>
      <c r="M193" s="53"/>
      <c r="N193" s="15"/>
      <c r="Q193" s="53"/>
      <c r="R193" s="15"/>
      <c r="U193" s="53"/>
      <c r="V193" s="15"/>
      <c r="W193" s="15"/>
      <c r="X193" s="15"/>
      <c r="Y193" s="15"/>
      <c r="Z193" s="15"/>
    </row>
  </sheetData>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210"/>
  <sheetViews>
    <sheetView zoomScale="85" zoomScaleNormal="85" workbookViewId="0">
      <selection activeCell="C1" sqref="C1"/>
    </sheetView>
  </sheetViews>
  <sheetFormatPr baseColWidth="10" defaultRowHeight="14.25" x14ac:dyDescent="0.2"/>
  <cols>
    <col min="1" max="1" width="28.77734375" style="19" customWidth="1"/>
    <col min="2" max="2" width="26.44140625" style="19" customWidth="1"/>
    <col min="3" max="3" width="25.33203125" style="1" customWidth="1"/>
    <col min="4" max="4" width="15.109375" style="1" customWidth="1"/>
    <col min="5" max="5" width="15.88671875" style="1" customWidth="1"/>
    <col min="6" max="6" width="11.5546875" style="1"/>
    <col min="7" max="7" width="15.77734375" style="1" customWidth="1"/>
    <col min="8" max="8" width="13.109375" style="1" customWidth="1"/>
    <col min="9" max="9" width="11.5546875" style="1"/>
    <col min="10" max="10" width="26.33203125" style="91" customWidth="1"/>
    <col min="11" max="11" width="35.44140625" style="1" customWidth="1"/>
    <col min="12" max="16384" width="11.5546875" style="1"/>
  </cols>
  <sheetData>
    <row r="1" spans="1:17" ht="34.5" customHeight="1" thickBot="1" x14ac:dyDescent="0.25">
      <c r="A1" s="58" t="s">
        <v>181</v>
      </c>
      <c r="B1" s="58"/>
      <c r="C1" s="58"/>
      <c r="D1" s="58" t="s">
        <v>171</v>
      </c>
      <c r="E1" s="58"/>
      <c r="F1" s="59"/>
      <c r="G1" s="60" t="s">
        <v>193</v>
      </c>
      <c r="H1" s="61"/>
      <c r="I1" s="58"/>
      <c r="J1" s="62"/>
      <c r="K1" s="63"/>
      <c r="L1" s="63"/>
      <c r="M1" s="63"/>
      <c r="N1" s="63"/>
      <c r="O1" s="63"/>
      <c r="P1" s="63"/>
      <c r="Q1" s="63"/>
    </row>
    <row r="2" spans="1:17" ht="28.5" customHeight="1" thickBot="1" x14ac:dyDescent="0.3">
      <c r="A2" s="64" t="s">
        <v>180</v>
      </c>
      <c r="B2" s="65" t="s">
        <v>174</v>
      </c>
      <c r="D2" s="10"/>
      <c r="F2" s="66"/>
      <c r="G2" s="67" t="s">
        <v>172</v>
      </c>
      <c r="H2" s="68"/>
      <c r="J2" s="69"/>
      <c r="K2" s="63"/>
      <c r="L2" s="63"/>
      <c r="M2" s="63"/>
      <c r="N2" s="63"/>
      <c r="O2" s="63"/>
      <c r="P2" s="63"/>
      <c r="Q2" s="63"/>
    </row>
    <row r="3" spans="1:17" ht="15.75" customHeight="1" thickBot="1" x14ac:dyDescent="0.25">
      <c r="A3" s="70"/>
      <c r="B3" s="71" t="s">
        <v>179</v>
      </c>
      <c r="I3" s="72"/>
      <c r="J3" s="69"/>
      <c r="K3" s="63"/>
      <c r="L3" s="63"/>
      <c r="M3" s="63"/>
      <c r="N3" s="63"/>
      <c r="O3" s="63"/>
      <c r="P3" s="63"/>
      <c r="Q3" s="63"/>
    </row>
    <row r="4" spans="1:17" ht="15.75" thickBot="1" x14ac:dyDescent="0.3">
      <c r="A4" s="70" t="s">
        <v>10</v>
      </c>
      <c r="B4" s="70">
        <f>IF($B$2=$B$198,B200,IF($B$2=$C$198,C200,IF($B$2=$D$198,D200,IF($B$2=$E$198,E200,IF($B$2=$F$198,F200,"Formel ist Falsch")))))</f>
        <v>1875</v>
      </c>
      <c r="D4" s="73" t="s">
        <v>162</v>
      </c>
      <c r="F4" s="74" t="s">
        <v>192</v>
      </c>
      <c r="G4" s="75">
        <v>0.5</v>
      </c>
      <c r="J4" s="69"/>
      <c r="K4" s="63"/>
      <c r="L4" s="63"/>
      <c r="M4" s="63"/>
      <c r="N4" s="63"/>
      <c r="O4" s="63"/>
      <c r="P4" s="63"/>
      <c r="Q4" s="63"/>
    </row>
    <row r="5" spans="1:17" x14ac:dyDescent="0.2">
      <c r="A5" s="70" t="s">
        <v>8</v>
      </c>
      <c r="B5" s="70">
        <f t="shared" ref="B5:B14" si="0">IF($B$2=$B$198,B201,IF($B$2=$C$198,C201,IF($B$2=$D$198,D201,IF($B$2=$E$198,E201,IF($B$2=$F$198,F201,"Formel ist Falsch")))))</f>
        <v>0.12</v>
      </c>
      <c r="D5" s="76">
        <f>F5-G4*F5</f>
        <v>937.5</v>
      </c>
      <c r="E5" s="76">
        <f>F5-G4/2*F5</f>
        <v>1406.25</v>
      </c>
      <c r="F5" s="76">
        <f>B4</f>
        <v>1875</v>
      </c>
      <c r="G5" s="76">
        <f>F5+G4/2*F5</f>
        <v>2343.75</v>
      </c>
      <c r="H5" s="76">
        <f>F5+G4*F5</f>
        <v>2812.5</v>
      </c>
      <c r="J5" s="77" t="str">
        <f>F4</f>
        <v>anzeigen</v>
      </c>
      <c r="K5" s="78" t="str">
        <f>CONCATENATE(D4,": ",D5," - ",H5," (EUR/kW)")</f>
        <v>Sensitivität Investitionskosten: 937,5 - 2812,5 (EUR/kW)</v>
      </c>
      <c r="L5" s="79">
        <f>D6</f>
        <v>6.5052360451083464</v>
      </c>
      <c r="M5" s="79">
        <f>E6</f>
        <v>7.7595762898847394</v>
      </c>
      <c r="N5" s="79">
        <f>F6</f>
        <v>9.013916534661135</v>
      </c>
      <c r="O5" s="79">
        <f>G6</f>
        <v>10.268256779437529</v>
      </c>
      <c r="P5" s="79">
        <f>H6</f>
        <v>11.522597024213926</v>
      </c>
      <c r="Q5" s="63"/>
    </row>
    <row r="6" spans="1:17" ht="15" thickBot="1" x14ac:dyDescent="0.25">
      <c r="A6" s="70" t="s">
        <v>75</v>
      </c>
      <c r="B6" s="70">
        <f t="shared" si="0"/>
        <v>50</v>
      </c>
      <c r="D6" s="80">
        <f>D37</f>
        <v>6.5052360451083464</v>
      </c>
      <c r="E6" s="80">
        <f>E37</f>
        <v>7.7595762898847394</v>
      </c>
      <c r="F6" s="80">
        <f>F37</f>
        <v>9.013916534661135</v>
      </c>
      <c r="G6" s="80">
        <f>G37</f>
        <v>10.268256779437529</v>
      </c>
      <c r="H6" s="80">
        <f>H37</f>
        <v>11.522597024213926</v>
      </c>
      <c r="J6" s="77" t="str">
        <f>F7</f>
        <v>nicht anzeigen</v>
      </c>
      <c r="K6" s="78" t="str">
        <f>CONCATENATE(D7,": ",D8," - ",H8," (%)")</f>
        <v>Sensitivität Zinssatz: 0,06 - 0,18 (%)</v>
      </c>
      <c r="L6" s="79">
        <f>D9</f>
        <v>6.6400674877999819</v>
      </c>
      <c r="M6" s="79">
        <f>E9</f>
        <v>7.7976750589973856</v>
      </c>
      <c r="N6" s="79">
        <f>F9</f>
        <v>9.013916534661135</v>
      </c>
      <c r="O6" s="79">
        <f>G9</f>
        <v>10.252328387995385</v>
      </c>
      <c r="P6" s="79">
        <f>H9</f>
        <v>11.498465723242166</v>
      </c>
      <c r="Q6" s="63"/>
    </row>
    <row r="7" spans="1:17" ht="15.75" thickBot="1" x14ac:dyDescent="0.3">
      <c r="A7" s="70" t="s">
        <v>24</v>
      </c>
      <c r="B7" s="70">
        <f t="shared" si="0"/>
        <v>50.5</v>
      </c>
      <c r="D7" s="73" t="s">
        <v>163</v>
      </c>
      <c r="F7" s="74" t="s">
        <v>194</v>
      </c>
      <c r="G7" s="75">
        <v>0.5</v>
      </c>
      <c r="J7" s="77" t="str">
        <f>F10</f>
        <v>nicht anzeigen</v>
      </c>
      <c r="K7" s="78" t="str">
        <f>CONCATENATE(D10,": ",D11," - ",H11," (Jahre)")</f>
        <v>Sensitivität Technische Lebensdauer: 25 - 75 (Jahre)</v>
      </c>
      <c r="L7" s="79">
        <f>D12</f>
        <v>9.3090542976183794</v>
      </c>
      <c r="M7" s="79">
        <f>E12</f>
        <v>9.0689215834199786</v>
      </c>
      <c r="N7" s="79">
        <f>F12</f>
        <v>9.013916534661135</v>
      </c>
      <c r="O7" s="79">
        <f>G12</f>
        <v>9.0007551582646173</v>
      </c>
      <c r="P7" s="79">
        <f>H12</f>
        <v>8.9975734592932337</v>
      </c>
      <c r="Q7" s="63"/>
    </row>
    <row r="8" spans="1:17" x14ac:dyDescent="0.2">
      <c r="A8" s="70" t="s">
        <v>200</v>
      </c>
      <c r="B8" s="70">
        <f t="shared" si="0"/>
        <v>0</v>
      </c>
      <c r="D8" s="81">
        <f>F8-G7*F8</f>
        <v>0.06</v>
      </c>
      <c r="E8" s="81">
        <f>F8-G7/2*F8</f>
        <v>0.09</v>
      </c>
      <c r="F8" s="81">
        <f>B5</f>
        <v>0.12</v>
      </c>
      <c r="G8" s="81">
        <f>F8+G7/2*F8</f>
        <v>0.15</v>
      </c>
      <c r="H8" s="81">
        <f>F8+G7*F8</f>
        <v>0.18</v>
      </c>
      <c r="J8" s="77" t="str">
        <f>F13</f>
        <v>nicht anzeigen</v>
      </c>
      <c r="K8" s="78" t="str">
        <f>CONCATENATE(D13,": ",D14," - ",H14," (EUR/kW/a)")</f>
        <v>Sensitivität Fixe Betriebskosten: 25,25 - 75,75 (EUR/kW/a)</v>
      </c>
      <c r="L8" s="79">
        <f>D15</f>
        <v>8.452805423550025</v>
      </c>
      <c r="M8" s="79">
        <f>E15</f>
        <v>8.73336097910558</v>
      </c>
      <c r="N8" s="79">
        <f>F15</f>
        <v>9.013916534661135</v>
      </c>
      <c r="O8" s="79">
        <f>G15</f>
        <v>9.2944720902166917</v>
      </c>
      <c r="P8" s="79">
        <f>H15</f>
        <v>9.5750276457722467</v>
      </c>
      <c r="Q8" s="63"/>
    </row>
    <row r="9" spans="1:17" ht="15" thickBot="1" x14ac:dyDescent="0.25">
      <c r="A9" s="70" t="s">
        <v>202</v>
      </c>
      <c r="B9" s="70">
        <f t="shared" si="0"/>
        <v>10</v>
      </c>
      <c r="D9" s="80">
        <f>D55</f>
        <v>6.6400674877999819</v>
      </c>
      <c r="E9" s="80">
        <f>E55</f>
        <v>7.7976750589973856</v>
      </c>
      <c r="F9" s="80">
        <f>F55</f>
        <v>9.013916534661135</v>
      </c>
      <c r="G9" s="80">
        <f>G55</f>
        <v>10.252328387995385</v>
      </c>
      <c r="H9" s="80">
        <f>H55</f>
        <v>11.498465723242166</v>
      </c>
      <c r="J9" s="77" t="str">
        <f>F16</f>
        <v>nicht anzeigen</v>
      </c>
      <c r="K9" s="78" t="str">
        <f>CONCATENATE(D16,": ",D17," - ",H17," (EUR/MWh)")</f>
        <v>Sensitivität Brennstoffkosten: 5 - 15 (EUR/MWh)</v>
      </c>
      <c r="L9" s="79">
        <f>D18</f>
        <v>7.9722498679944689</v>
      </c>
      <c r="M9" s="79">
        <f>E18</f>
        <v>8.4930832013278028</v>
      </c>
      <c r="N9" s="79">
        <f>F18</f>
        <v>9.013916534661135</v>
      </c>
      <c r="O9" s="79">
        <f>G18</f>
        <v>9.5347498679944689</v>
      </c>
      <c r="P9" s="79">
        <f>H18</f>
        <v>10.055583201327803</v>
      </c>
      <c r="Q9" s="63"/>
    </row>
    <row r="10" spans="1:17" ht="15.75" thickBot="1" x14ac:dyDescent="0.3">
      <c r="A10" s="70" t="s">
        <v>15</v>
      </c>
      <c r="B10" s="70">
        <f t="shared" si="0"/>
        <v>11.2</v>
      </c>
      <c r="D10" s="73" t="s">
        <v>164</v>
      </c>
      <c r="F10" s="74" t="s">
        <v>194</v>
      </c>
      <c r="G10" s="75">
        <v>0.5</v>
      </c>
      <c r="J10" s="77" t="str">
        <f>F19</f>
        <v>nicht anzeigen</v>
      </c>
      <c r="K10" s="78" t="str">
        <f>CONCATENATE(D19,": ",D20," - ",H20," (EUR/tCO2)")</f>
        <v>Sensitivität CO2 Kosten: 5,6 - 16,8 (EUR/tCO2)</v>
      </c>
      <c r="L10" s="79">
        <f>D21</f>
        <v>8.6184165346611366</v>
      </c>
      <c r="M10" s="79">
        <f>E21</f>
        <v>8.8161665346611358</v>
      </c>
      <c r="N10" s="79">
        <f>F21</f>
        <v>9.013916534661135</v>
      </c>
      <c r="O10" s="79">
        <f>G21</f>
        <v>9.2116665346611359</v>
      </c>
      <c r="P10" s="79">
        <f>H21</f>
        <v>9.4094165346611351</v>
      </c>
      <c r="Q10" s="63"/>
    </row>
    <row r="11" spans="1:17" x14ac:dyDescent="0.2">
      <c r="A11" s="70" t="s">
        <v>17</v>
      </c>
      <c r="B11" s="70">
        <f t="shared" si="0"/>
        <v>0.48</v>
      </c>
      <c r="D11" s="82">
        <f>F11-G10*F11</f>
        <v>25</v>
      </c>
      <c r="E11" s="82">
        <f>F11-G10/2*F11</f>
        <v>37.5</v>
      </c>
      <c r="F11" s="83">
        <f>B6</f>
        <v>50</v>
      </c>
      <c r="G11" s="82">
        <f>F11+G10/2*F11</f>
        <v>62.5</v>
      </c>
      <c r="H11" s="82">
        <f>F11+G10*F11</f>
        <v>75</v>
      </c>
      <c r="J11" s="77" t="str">
        <f>F22</f>
        <v>nicht anzeigen</v>
      </c>
      <c r="K11" s="78" t="str">
        <f>CONCATENATE(D22,": ",D23," - ",H23," (%)")</f>
        <v>Sensitivität Wirkungsgrad: 0,24 - 0,72 (%)</v>
      </c>
      <c r="L11" s="79">
        <f>D24</f>
        <v>11.888249867994469</v>
      </c>
      <c r="M11" s="79">
        <f>E24</f>
        <v>9.9720276457722452</v>
      </c>
      <c r="N11" s="79">
        <f>F24</f>
        <v>9.013916534661135</v>
      </c>
      <c r="O11" s="79">
        <f>G24</f>
        <v>8.4390498679944699</v>
      </c>
      <c r="P11" s="79">
        <f>H24</f>
        <v>8.0558054235500247</v>
      </c>
      <c r="Q11" s="63"/>
    </row>
    <row r="12" spans="1:17" ht="15" thickBot="1" x14ac:dyDescent="0.25">
      <c r="A12" s="70" t="s">
        <v>203</v>
      </c>
      <c r="B12" s="70">
        <f t="shared" si="0"/>
        <v>0.33900000000000002</v>
      </c>
      <c r="D12" s="80">
        <f>D73</f>
        <v>9.3090542976183794</v>
      </c>
      <c r="E12" s="80">
        <f>E73</f>
        <v>9.0689215834199786</v>
      </c>
      <c r="F12" s="80">
        <f>F73</f>
        <v>9.013916534661135</v>
      </c>
      <c r="G12" s="80">
        <f>G73</f>
        <v>9.0007551582646173</v>
      </c>
      <c r="H12" s="80">
        <f>H73</f>
        <v>8.9975734592932337</v>
      </c>
      <c r="J12" s="77" t="str">
        <f>F25</f>
        <v>anzeigen</v>
      </c>
      <c r="K12" s="78" t="str">
        <f>CONCATENATE(D25,": ",D26," - ",H26," (h/Jahr)")</f>
        <v>Sensitivität Auslastung: 2250 - 6750 (h/Jahr)</v>
      </c>
      <c r="L12" s="79">
        <f>D27</f>
        <v>15.153499735988937</v>
      </c>
      <c r="M12" s="79">
        <f>E27</f>
        <v>11.06044426843707</v>
      </c>
      <c r="N12" s="79">
        <f>F27</f>
        <v>9.013916534661135</v>
      </c>
      <c r="O12" s="79">
        <f>G27</f>
        <v>7.7859998943955748</v>
      </c>
      <c r="P12" s="79">
        <f>H27</f>
        <v>6.9673888008852005</v>
      </c>
      <c r="Q12" s="63"/>
    </row>
    <row r="13" spans="1:17" ht="15.75" thickBot="1" x14ac:dyDescent="0.3">
      <c r="A13" s="70"/>
      <c r="B13" s="70"/>
      <c r="D13" s="73" t="s">
        <v>166</v>
      </c>
      <c r="F13" s="74" t="s">
        <v>194</v>
      </c>
      <c r="G13" s="75">
        <v>0.5</v>
      </c>
      <c r="J13" s="69"/>
      <c r="K13" s="63"/>
      <c r="L13" s="63"/>
      <c r="M13" s="63"/>
      <c r="N13" s="63"/>
      <c r="O13" s="63"/>
      <c r="P13" s="63"/>
      <c r="Q13" s="63"/>
    </row>
    <row r="14" spans="1:17" x14ac:dyDescent="0.2">
      <c r="A14" s="70" t="s">
        <v>16</v>
      </c>
      <c r="B14" s="70">
        <f t="shared" si="0"/>
        <v>4500</v>
      </c>
      <c r="D14" s="82">
        <f>F14-G13*F14</f>
        <v>25.25</v>
      </c>
      <c r="E14" s="82">
        <f>F14-G13/2*F14</f>
        <v>37.875</v>
      </c>
      <c r="F14" s="83">
        <f>B7</f>
        <v>50.5</v>
      </c>
      <c r="G14" s="82">
        <f>F14+G13/2*F14</f>
        <v>63.125</v>
      </c>
      <c r="H14" s="82">
        <f>F14+G13*F14</f>
        <v>75.75</v>
      </c>
      <c r="J14" s="69"/>
      <c r="K14" s="63"/>
      <c r="L14" s="63"/>
      <c r="M14" s="63"/>
      <c r="N14" s="63"/>
      <c r="O14" s="63"/>
      <c r="P14" s="63"/>
      <c r="Q14" s="63"/>
    </row>
    <row r="15" spans="1:17" ht="15" thickBot="1" x14ac:dyDescent="0.25">
      <c r="A15" s="30"/>
      <c r="B15" s="30"/>
      <c r="D15" s="80">
        <f>D91</f>
        <v>8.452805423550025</v>
      </c>
      <c r="E15" s="80">
        <f>E91</f>
        <v>8.73336097910558</v>
      </c>
      <c r="F15" s="80">
        <f>F91</f>
        <v>9.013916534661135</v>
      </c>
      <c r="G15" s="80">
        <f>G91</f>
        <v>9.2944720902166917</v>
      </c>
      <c r="H15" s="80">
        <f>H91</f>
        <v>9.5750276457722467</v>
      </c>
      <c r="J15" s="69"/>
      <c r="K15" s="63" t="str">
        <f>IF($J5="anzeigen",K5,"")</f>
        <v>Sensitivität Investitionskosten: 937,5 - 2812,5 (EUR/kW)</v>
      </c>
      <c r="L15" s="79">
        <f>IF($J5="anzeigen",L5,"")</f>
        <v>6.5052360451083464</v>
      </c>
      <c r="M15" s="79">
        <f t="shared" ref="M15:P15" si="1">IF($J5="anzeigen",M5,"")</f>
        <v>7.7595762898847394</v>
      </c>
      <c r="N15" s="79">
        <f t="shared" si="1"/>
        <v>9.013916534661135</v>
      </c>
      <c r="O15" s="79">
        <f t="shared" si="1"/>
        <v>10.268256779437529</v>
      </c>
      <c r="P15" s="79">
        <f t="shared" si="1"/>
        <v>11.522597024213926</v>
      </c>
      <c r="Q15" s="63"/>
    </row>
    <row r="16" spans="1:17" ht="15.75" thickBot="1" x14ac:dyDescent="0.3">
      <c r="A16" s="84"/>
      <c r="B16" s="85"/>
      <c r="D16" s="73" t="s">
        <v>167</v>
      </c>
      <c r="F16" s="74" t="s">
        <v>194</v>
      </c>
      <c r="G16" s="75">
        <v>0.5</v>
      </c>
      <c r="J16" s="69"/>
      <c r="K16" s="63" t="str">
        <f t="shared" ref="K16:K22" si="2">IF($J6="anzeigen",K6,"")</f>
        <v/>
      </c>
      <c r="L16" s="79" t="str">
        <f t="shared" ref="L16:P16" si="3">IF($J6="anzeigen",L6,"")</f>
        <v/>
      </c>
      <c r="M16" s="79" t="str">
        <f t="shared" si="3"/>
        <v/>
      </c>
      <c r="N16" s="79" t="str">
        <f t="shared" si="3"/>
        <v/>
      </c>
      <c r="O16" s="79" t="str">
        <f t="shared" si="3"/>
        <v/>
      </c>
      <c r="P16" s="79" t="str">
        <f t="shared" si="3"/>
        <v/>
      </c>
      <c r="Q16" s="63"/>
    </row>
    <row r="17" spans="1:17" x14ac:dyDescent="0.2">
      <c r="A17" s="85"/>
      <c r="B17" s="85"/>
      <c r="D17" s="82">
        <f>F17-G16*F17</f>
        <v>5</v>
      </c>
      <c r="E17" s="82">
        <f>F17-G16/2*F17</f>
        <v>7.5</v>
      </c>
      <c r="F17" s="83">
        <f>B9</f>
        <v>10</v>
      </c>
      <c r="G17" s="82">
        <f>F17+G16/2*F17</f>
        <v>12.5</v>
      </c>
      <c r="H17" s="82">
        <f>F17+G16*F17</f>
        <v>15</v>
      </c>
      <c r="J17" s="69"/>
      <c r="K17" s="63" t="str">
        <f t="shared" si="2"/>
        <v/>
      </c>
      <c r="L17" s="79" t="str">
        <f t="shared" ref="L17:P17" si="4">IF($J7="anzeigen",L7,"")</f>
        <v/>
      </c>
      <c r="M17" s="79" t="str">
        <f t="shared" si="4"/>
        <v/>
      </c>
      <c r="N17" s="79" t="str">
        <f t="shared" si="4"/>
        <v/>
      </c>
      <c r="O17" s="79" t="str">
        <f t="shared" si="4"/>
        <v/>
      </c>
      <c r="P17" s="79" t="str">
        <f t="shared" si="4"/>
        <v/>
      </c>
      <c r="Q17" s="63"/>
    </row>
    <row r="18" spans="1:17" ht="15" thickBot="1" x14ac:dyDescent="0.25">
      <c r="A18" s="85"/>
      <c r="B18" s="86"/>
      <c r="D18" s="80">
        <f>D109</f>
        <v>7.9722498679944689</v>
      </c>
      <c r="E18" s="80">
        <f>E109</f>
        <v>8.4930832013278028</v>
      </c>
      <c r="F18" s="80">
        <f>F109</f>
        <v>9.013916534661135</v>
      </c>
      <c r="G18" s="80">
        <f>G109</f>
        <v>9.5347498679944689</v>
      </c>
      <c r="H18" s="80">
        <f>H109</f>
        <v>10.055583201327803</v>
      </c>
      <c r="J18" s="69"/>
      <c r="K18" s="63" t="str">
        <f t="shared" si="2"/>
        <v/>
      </c>
      <c r="L18" s="79" t="str">
        <f t="shared" ref="L18:P18" si="5">IF($J8="anzeigen",L8,"")</f>
        <v/>
      </c>
      <c r="M18" s="79" t="str">
        <f t="shared" si="5"/>
        <v/>
      </c>
      <c r="N18" s="79" t="str">
        <f t="shared" si="5"/>
        <v/>
      </c>
      <c r="O18" s="79" t="str">
        <f t="shared" si="5"/>
        <v/>
      </c>
      <c r="P18" s="79" t="str">
        <f t="shared" si="5"/>
        <v/>
      </c>
      <c r="Q18" s="63"/>
    </row>
    <row r="19" spans="1:17" ht="15.75" thickBot="1" x14ac:dyDescent="0.3">
      <c r="A19" s="85"/>
      <c r="B19" s="87"/>
      <c r="D19" s="73" t="s">
        <v>168</v>
      </c>
      <c r="F19" s="74" t="s">
        <v>194</v>
      </c>
      <c r="G19" s="75">
        <v>0.5</v>
      </c>
      <c r="J19" s="69"/>
      <c r="K19" s="63" t="str">
        <f t="shared" si="2"/>
        <v/>
      </c>
      <c r="L19" s="79" t="str">
        <f t="shared" ref="L19:P19" si="6">IF($J9="anzeigen",L9,"")</f>
        <v/>
      </c>
      <c r="M19" s="79" t="str">
        <f t="shared" si="6"/>
        <v/>
      </c>
      <c r="N19" s="79" t="str">
        <f t="shared" si="6"/>
        <v/>
      </c>
      <c r="O19" s="79" t="str">
        <f t="shared" si="6"/>
        <v/>
      </c>
      <c r="P19" s="79" t="str">
        <f t="shared" si="6"/>
        <v/>
      </c>
      <c r="Q19" s="63"/>
    </row>
    <row r="20" spans="1:17" x14ac:dyDescent="0.2">
      <c r="A20" s="85"/>
      <c r="B20" s="87"/>
      <c r="D20" s="82">
        <f>F20-G19*F20</f>
        <v>5.6</v>
      </c>
      <c r="E20" s="82">
        <f>F20-G19/2*F20</f>
        <v>8.3999999999999986</v>
      </c>
      <c r="F20" s="83">
        <f>B10</f>
        <v>11.2</v>
      </c>
      <c r="G20" s="82">
        <f>F20+G19/2*F20</f>
        <v>14</v>
      </c>
      <c r="H20" s="82">
        <f>F20+G19*F20</f>
        <v>16.799999999999997</v>
      </c>
      <c r="J20" s="69"/>
      <c r="K20" s="63" t="str">
        <f t="shared" si="2"/>
        <v/>
      </c>
      <c r="L20" s="79" t="str">
        <f t="shared" ref="L20:P20" si="7">IF($J10="anzeigen",L10,"")</f>
        <v/>
      </c>
      <c r="M20" s="79" t="str">
        <f t="shared" si="7"/>
        <v/>
      </c>
      <c r="N20" s="79" t="str">
        <f t="shared" si="7"/>
        <v/>
      </c>
      <c r="O20" s="79" t="str">
        <f t="shared" si="7"/>
        <v/>
      </c>
      <c r="P20" s="79" t="str">
        <f t="shared" si="7"/>
        <v/>
      </c>
      <c r="Q20" s="63"/>
    </row>
    <row r="21" spans="1:17" ht="15" thickBot="1" x14ac:dyDescent="0.25">
      <c r="A21" s="30"/>
      <c r="B21" s="30"/>
      <c r="D21" s="80">
        <f>D127</f>
        <v>8.6184165346611366</v>
      </c>
      <c r="E21" s="80">
        <f>E127</f>
        <v>8.8161665346611358</v>
      </c>
      <c r="F21" s="80">
        <f>F127</f>
        <v>9.013916534661135</v>
      </c>
      <c r="G21" s="80">
        <f>G127</f>
        <v>9.2116665346611359</v>
      </c>
      <c r="H21" s="80">
        <f>H127</f>
        <v>9.4094165346611351</v>
      </c>
      <c r="J21" s="69"/>
      <c r="K21" s="63" t="str">
        <f t="shared" si="2"/>
        <v/>
      </c>
      <c r="L21" s="79" t="str">
        <f t="shared" ref="L21:P21" si="8">IF($J11="anzeigen",L11,"")</f>
        <v/>
      </c>
      <c r="M21" s="79" t="str">
        <f t="shared" si="8"/>
        <v/>
      </c>
      <c r="N21" s="79" t="str">
        <f t="shared" si="8"/>
        <v/>
      </c>
      <c r="O21" s="79" t="str">
        <f t="shared" si="8"/>
        <v/>
      </c>
      <c r="P21" s="79" t="str">
        <f t="shared" si="8"/>
        <v/>
      </c>
      <c r="Q21" s="63"/>
    </row>
    <row r="22" spans="1:17" ht="15.75" thickBot="1" x14ac:dyDescent="0.3">
      <c r="A22" s="84"/>
      <c r="B22" s="88"/>
      <c r="D22" s="73" t="s">
        <v>169</v>
      </c>
      <c r="F22" s="74" t="s">
        <v>194</v>
      </c>
      <c r="G22" s="75">
        <v>0.5</v>
      </c>
      <c r="J22" s="69"/>
      <c r="K22" s="63" t="str">
        <f t="shared" si="2"/>
        <v>Sensitivität Auslastung: 2250 - 6750 (h/Jahr)</v>
      </c>
      <c r="L22" s="79">
        <f t="shared" ref="L22:P22" si="9">IF($J12="anzeigen",L12,"")</f>
        <v>15.153499735988937</v>
      </c>
      <c r="M22" s="79">
        <f t="shared" si="9"/>
        <v>11.06044426843707</v>
      </c>
      <c r="N22" s="79">
        <f t="shared" si="9"/>
        <v>9.013916534661135</v>
      </c>
      <c r="O22" s="79">
        <f t="shared" si="9"/>
        <v>7.7859998943955748</v>
      </c>
      <c r="P22" s="79">
        <f t="shared" si="9"/>
        <v>6.9673888008852005</v>
      </c>
      <c r="Q22" s="63"/>
    </row>
    <row r="23" spans="1:17" x14ac:dyDescent="0.2">
      <c r="A23" s="89"/>
      <c r="B23" s="90"/>
      <c r="D23" s="81">
        <f>F23-G22*F23</f>
        <v>0.24</v>
      </c>
      <c r="E23" s="81">
        <f>F23-G22/2*F23</f>
        <v>0.36</v>
      </c>
      <c r="F23" s="81">
        <f>B11</f>
        <v>0.48</v>
      </c>
      <c r="G23" s="81">
        <f>F23+G22/2*F23</f>
        <v>0.6</v>
      </c>
      <c r="H23" s="81">
        <f>F23+G22*F23</f>
        <v>0.72</v>
      </c>
      <c r="J23" s="69"/>
      <c r="K23" s="63"/>
      <c r="L23" s="79"/>
      <c r="M23" s="79"/>
      <c r="N23" s="79"/>
      <c r="O23" s="79"/>
      <c r="P23" s="79"/>
      <c r="Q23" s="63"/>
    </row>
    <row r="24" spans="1:17" ht="15" thickBot="1" x14ac:dyDescent="0.25">
      <c r="A24" s="89"/>
      <c r="B24" s="90"/>
      <c r="D24" s="80">
        <f>D145</f>
        <v>11.888249867994469</v>
      </c>
      <c r="E24" s="80">
        <f>E145</f>
        <v>9.9720276457722452</v>
      </c>
      <c r="F24" s="80">
        <f>F145</f>
        <v>9.013916534661135</v>
      </c>
      <c r="G24" s="80">
        <f>G145</f>
        <v>8.4390498679944699</v>
      </c>
      <c r="H24" s="80">
        <f>H145</f>
        <v>8.0558054235500247</v>
      </c>
      <c r="J24" s="69"/>
      <c r="K24" s="63"/>
      <c r="L24" s="63"/>
      <c r="M24" s="63"/>
      <c r="N24" s="63"/>
      <c r="O24" s="63"/>
      <c r="P24" s="63"/>
      <c r="Q24" s="63"/>
    </row>
    <row r="25" spans="1:17" ht="15.75" thickBot="1" x14ac:dyDescent="0.3">
      <c r="A25" s="89"/>
      <c r="B25" s="90"/>
      <c r="D25" s="73" t="s">
        <v>170</v>
      </c>
      <c r="F25" s="74" t="s">
        <v>192</v>
      </c>
      <c r="G25" s="75">
        <v>0.5</v>
      </c>
      <c r="J25" s="69"/>
      <c r="K25" s="63"/>
      <c r="L25" s="63"/>
      <c r="M25" s="63"/>
      <c r="N25" s="63"/>
      <c r="O25" s="63"/>
      <c r="P25" s="63"/>
      <c r="Q25" s="63"/>
    </row>
    <row r="26" spans="1:17" x14ac:dyDescent="0.2">
      <c r="A26" s="89"/>
      <c r="B26" s="90"/>
      <c r="D26" s="82">
        <f>F26-G25*F26</f>
        <v>2250</v>
      </c>
      <c r="E26" s="82">
        <f>F26-G25/2*F26</f>
        <v>3375</v>
      </c>
      <c r="F26" s="82">
        <f>B14</f>
        <v>4500</v>
      </c>
      <c r="G26" s="82">
        <f>F26+G25/2*F26</f>
        <v>5625</v>
      </c>
      <c r="H26" s="82">
        <f>F26+G25*F26</f>
        <v>6750</v>
      </c>
      <c r="J26" s="69"/>
      <c r="K26" s="63"/>
      <c r="L26" s="63"/>
      <c r="M26" s="63"/>
      <c r="N26" s="63"/>
      <c r="O26" s="63"/>
      <c r="P26" s="63"/>
      <c r="Q26" s="63"/>
    </row>
    <row r="27" spans="1:17" x14ac:dyDescent="0.2">
      <c r="A27" s="89"/>
      <c r="B27" s="90"/>
      <c r="D27" s="80">
        <f>D163</f>
        <v>15.153499735988937</v>
      </c>
      <c r="E27" s="80">
        <f>E163</f>
        <v>11.06044426843707</v>
      </c>
      <c r="F27" s="80">
        <f>F163</f>
        <v>9.013916534661135</v>
      </c>
      <c r="G27" s="80">
        <f>G163</f>
        <v>7.7859998943955748</v>
      </c>
      <c r="H27" s="80">
        <f>H163</f>
        <v>6.9673888008852005</v>
      </c>
      <c r="J27" s="69"/>
      <c r="K27" s="63"/>
      <c r="L27" s="63"/>
      <c r="M27" s="63"/>
      <c r="N27" s="63"/>
      <c r="O27" s="63"/>
      <c r="P27" s="63"/>
      <c r="Q27" s="63"/>
    </row>
    <row r="28" spans="1:17" x14ac:dyDescent="0.2">
      <c r="A28" s="89"/>
      <c r="B28" s="90"/>
      <c r="J28" s="69"/>
      <c r="K28" s="63"/>
      <c r="L28" s="63"/>
      <c r="M28" s="63"/>
      <c r="N28" s="63"/>
      <c r="O28" s="63"/>
      <c r="P28" s="63"/>
      <c r="Q28" s="63"/>
    </row>
    <row r="29" spans="1:17" x14ac:dyDescent="0.2">
      <c r="A29" s="89"/>
      <c r="B29" s="90"/>
      <c r="J29" s="69"/>
      <c r="K29" s="63"/>
      <c r="L29" s="63"/>
      <c r="M29" s="63"/>
      <c r="N29" s="63"/>
      <c r="O29" s="63"/>
      <c r="P29" s="63"/>
      <c r="Q29" s="63"/>
    </row>
    <row r="30" spans="1:17" x14ac:dyDescent="0.2">
      <c r="A30" s="89"/>
      <c r="B30" s="90"/>
    </row>
    <row r="31" spans="1:17" x14ac:dyDescent="0.2">
      <c r="A31" s="89"/>
      <c r="B31" s="90"/>
    </row>
    <row r="32" spans="1:17" x14ac:dyDescent="0.2">
      <c r="A32" s="89"/>
      <c r="B32" s="90"/>
    </row>
    <row r="33" spans="1:10" x14ac:dyDescent="0.2">
      <c r="A33" s="89"/>
      <c r="B33" s="90"/>
    </row>
    <row r="34" spans="1:10" x14ac:dyDescent="0.2">
      <c r="A34" s="89"/>
      <c r="B34" s="90"/>
    </row>
    <row r="35" spans="1:10" x14ac:dyDescent="0.2">
      <c r="A35" s="89"/>
      <c r="B35" s="90"/>
    </row>
    <row r="36" spans="1:10" x14ac:dyDescent="0.2">
      <c r="A36" s="89"/>
      <c r="B36" s="90"/>
    </row>
    <row r="37" spans="1:10" s="94" customFormat="1" ht="15" x14ac:dyDescent="0.25">
      <c r="A37" s="92" t="s">
        <v>162</v>
      </c>
      <c r="B37" s="93"/>
      <c r="D37" s="95">
        <f>(D50+D51+D52)/D49*100</f>
        <v>6.5052360451083464</v>
      </c>
      <c r="E37" s="95">
        <f>(E50+E51+E52)/E49*100</f>
        <v>7.7595762898847394</v>
      </c>
      <c r="F37" s="95">
        <f>(F50+F51+F52)/F49*100</f>
        <v>9.013916534661135</v>
      </c>
      <c r="G37" s="95">
        <f>(G50+G51+G52)/G49*100</f>
        <v>10.268256779437529</v>
      </c>
      <c r="H37" s="95">
        <f>(H50+H51+H52)/H49*100</f>
        <v>11.522597024213926</v>
      </c>
      <c r="J37" s="96"/>
    </row>
    <row r="38" spans="1:10" s="100" customFormat="1" ht="15" x14ac:dyDescent="0.25">
      <c r="A38" s="97" t="s">
        <v>10</v>
      </c>
      <c r="B38" s="98">
        <f>$B$4</f>
        <v>1875</v>
      </c>
      <c r="C38" s="99"/>
      <c r="D38" s="99">
        <f>D5</f>
        <v>937.5</v>
      </c>
      <c r="E38" s="99">
        <f>E5</f>
        <v>1406.25</v>
      </c>
      <c r="F38" s="99">
        <f>F5</f>
        <v>1875</v>
      </c>
      <c r="G38" s="99">
        <f>G5</f>
        <v>2343.75</v>
      </c>
      <c r="H38" s="99">
        <f>H5</f>
        <v>2812.5</v>
      </c>
      <c r="J38" s="101"/>
    </row>
    <row r="39" spans="1:10" s="76" customFormat="1" x14ac:dyDescent="0.2">
      <c r="A39" s="102" t="s">
        <v>8</v>
      </c>
      <c r="B39" s="98">
        <f>$B$5</f>
        <v>0.12</v>
      </c>
      <c r="C39" s="80"/>
      <c r="D39" s="80">
        <f>B39</f>
        <v>0.12</v>
      </c>
      <c r="E39" s="80">
        <f t="shared" ref="E39:H47" si="10">D39</f>
        <v>0.12</v>
      </c>
      <c r="F39" s="80">
        <f t="shared" si="10"/>
        <v>0.12</v>
      </c>
      <c r="G39" s="80">
        <f t="shared" si="10"/>
        <v>0.12</v>
      </c>
      <c r="H39" s="80">
        <f t="shared" si="10"/>
        <v>0.12</v>
      </c>
      <c r="J39" s="103"/>
    </row>
    <row r="40" spans="1:10" s="76" customFormat="1" x14ac:dyDescent="0.2">
      <c r="A40" s="102" t="s">
        <v>75</v>
      </c>
      <c r="B40" s="98">
        <f>$B$6</f>
        <v>50</v>
      </c>
      <c r="C40" s="80"/>
      <c r="D40" s="80">
        <f t="shared" ref="D40:D47" si="11">B40</f>
        <v>50</v>
      </c>
      <c r="E40" s="80">
        <f t="shared" si="10"/>
        <v>50</v>
      </c>
      <c r="F40" s="80">
        <f t="shared" si="10"/>
        <v>50</v>
      </c>
      <c r="G40" s="80">
        <f t="shared" si="10"/>
        <v>50</v>
      </c>
      <c r="H40" s="80">
        <f t="shared" si="10"/>
        <v>50</v>
      </c>
      <c r="J40" s="103"/>
    </row>
    <row r="41" spans="1:10" s="76" customFormat="1" x14ac:dyDescent="0.2">
      <c r="A41" s="102" t="s">
        <v>24</v>
      </c>
      <c r="B41" s="98">
        <f>$B$7</f>
        <v>50.5</v>
      </c>
      <c r="C41" s="80"/>
      <c r="D41" s="80">
        <f t="shared" si="11"/>
        <v>50.5</v>
      </c>
      <c r="E41" s="80">
        <f t="shared" si="10"/>
        <v>50.5</v>
      </c>
      <c r="F41" s="80">
        <f t="shared" si="10"/>
        <v>50.5</v>
      </c>
      <c r="G41" s="80">
        <f t="shared" si="10"/>
        <v>50.5</v>
      </c>
      <c r="H41" s="80">
        <f t="shared" si="10"/>
        <v>50.5</v>
      </c>
      <c r="J41" s="103"/>
    </row>
    <row r="42" spans="1:10" s="76" customFormat="1" x14ac:dyDescent="0.2">
      <c r="A42" s="102" t="s">
        <v>204</v>
      </c>
      <c r="B42" s="98">
        <f>$B$8</f>
        <v>0</v>
      </c>
      <c r="C42" s="80"/>
      <c r="D42" s="80">
        <f t="shared" si="11"/>
        <v>0</v>
      </c>
      <c r="E42" s="80">
        <f t="shared" si="10"/>
        <v>0</v>
      </c>
      <c r="F42" s="80">
        <f t="shared" si="10"/>
        <v>0</v>
      </c>
      <c r="G42" s="80">
        <f t="shared" si="10"/>
        <v>0</v>
      </c>
      <c r="H42" s="80">
        <f t="shared" si="10"/>
        <v>0</v>
      </c>
      <c r="J42" s="103"/>
    </row>
    <row r="43" spans="1:10" s="76" customFormat="1" x14ac:dyDescent="0.2">
      <c r="A43" s="102" t="s">
        <v>205</v>
      </c>
      <c r="B43" s="98">
        <f>$B$9</f>
        <v>10</v>
      </c>
      <c r="C43" s="80"/>
      <c r="D43" s="80">
        <f t="shared" si="11"/>
        <v>10</v>
      </c>
      <c r="E43" s="80">
        <f t="shared" si="10"/>
        <v>10</v>
      </c>
      <c r="F43" s="80">
        <f t="shared" si="10"/>
        <v>10</v>
      </c>
      <c r="G43" s="80">
        <f t="shared" si="10"/>
        <v>10</v>
      </c>
      <c r="H43" s="80">
        <f t="shared" si="10"/>
        <v>10</v>
      </c>
      <c r="J43" s="103"/>
    </row>
    <row r="44" spans="1:10" s="76" customFormat="1" x14ac:dyDescent="0.2">
      <c r="A44" s="102" t="s">
        <v>15</v>
      </c>
      <c r="B44" s="98">
        <f>$B$10</f>
        <v>11.2</v>
      </c>
      <c r="C44" s="80"/>
      <c r="D44" s="80">
        <f t="shared" si="11"/>
        <v>11.2</v>
      </c>
      <c r="E44" s="80">
        <f t="shared" si="10"/>
        <v>11.2</v>
      </c>
      <c r="F44" s="80">
        <f t="shared" si="10"/>
        <v>11.2</v>
      </c>
      <c r="G44" s="80">
        <f t="shared" si="10"/>
        <v>11.2</v>
      </c>
      <c r="H44" s="80">
        <f t="shared" si="10"/>
        <v>11.2</v>
      </c>
      <c r="J44" s="103"/>
    </row>
    <row r="45" spans="1:10" s="76" customFormat="1" x14ac:dyDescent="0.2">
      <c r="A45" s="102" t="s">
        <v>17</v>
      </c>
      <c r="B45" s="98">
        <f>$B$11</f>
        <v>0.48</v>
      </c>
      <c r="C45" s="80"/>
      <c r="D45" s="80">
        <f t="shared" si="11"/>
        <v>0.48</v>
      </c>
      <c r="E45" s="80">
        <f t="shared" si="10"/>
        <v>0.48</v>
      </c>
      <c r="F45" s="80">
        <f t="shared" si="10"/>
        <v>0.48</v>
      </c>
      <c r="G45" s="80">
        <f t="shared" si="10"/>
        <v>0.48</v>
      </c>
      <c r="H45" s="80">
        <f t="shared" si="10"/>
        <v>0.48</v>
      </c>
      <c r="J45" s="103"/>
    </row>
    <row r="46" spans="1:10" s="76" customFormat="1" x14ac:dyDescent="0.2">
      <c r="A46" s="102" t="s">
        <v>206</v>
      </c>
      <c r="B46" s="98">
        <f>$B$12</f>
        <v>0.33900000000000002</v>
      </c>
      <c r="C46" s="80"/>
      <c r="D46" s="80">
        <f t="shared" si="11"/>
        <v>0.33900000000000002</v>
      </c>
      <c r="E46" s="80">
        <f t="shared" si="10"/>
        <v>0.33900000000000002</v>
      </c>
      <c r="F46" s="80">
        <f t="shared" si="10"/>
        <v>0.33900000000000002</v>
      </c>
      <c r="G46" s="80">
        <f t="shared" si="10"/>
        <v>0.33900000000000002</v>
      </c>
      <c r="H46" s="80">
        <f t="shared" si="10"/>
        <v>0.33900000000000002</v>
      </c>
      <c r="J46" s="103"/>
    </row>
    <row r="47" spans="1:10" s="76" customFormat="1" x14ac:dyDescent="0.2">
      <c r="A47" s="102" t="s">
        <v>16</v>
      </c>
      <c r="B47" s="98">
        <f>$B$14</f>
        <v>4500</v>
      </c>
      <c r="C47" s="80"/>
      <c r="D47" s="80">
        <f t="shared" si="11"/>
        <v>4500</v>
      </c>
      <c r="E47" s="80">
        <f t="shared" si="10"/>
        <v>4500</v>
      </c>
      <c r="F47" s="80">
        <f t="shared" si="10"/>
        <v>4500</v>
      </c>
      <c r="G47" s="80">
        <f t="shared" si="10"/>
        <v>4500</v>
      </c>
      <c r="H47" s="80">
        <f t="shared" si="10"/>
        <v>4500</v>
      </c>
      <c r="J47" s="103"/>
    </row>
    <row r="48" spans="1:10" s="76" customFormat="1" ht="15" x14ac:dyDescent="0.2">
      <c r="A48" s="97" t="s">
        <v>55</v>
      </c>
      <c r="B48" s="102"/>
      <c r="J48" s="103"/>
    </row>
    <row r="49" spans="1:10" s="76" customFormat="1" x14ac:dyDescent="0.2">
      <c r="A49" s="102" t="s">
        <v>207</v>
      </c>
      <c r="B49" s="85">
        <f>B47</f>
        <v>4500</v>
      </c>
      <c r="C49" s="85"/>
      <c r="D49" s="85">
        <f>D47</f>
        <v>4500</v>
      </c>
      <c r="E49" s="85">
        <f>E47</f>
        <v>4500</v>
      </c>
      <c r="F49" s="85">
        <f>F47</f>
        <v>4500</v>
      </c>
      <c r="G49" s="85">
        <f>G47</f>
        <v>4500</v>
      </c>
      <c r="H49" s="85">
        <f>H47</f>
        <v>4500</v>
      </c>
      <c r="J49" s="103"/>
    </row>
    <row r="50" spans="1:10" s="76" customFormat="1" x14ac:dyDescent="0.2">
      <c r="A50" s="102" t="s">
        <v>41</v>
      </c>
      <c r="B50" s="86">
        <f>-PMT(B39,B40,B38)</f>
        <v>225.78124405975109</v>
      </c>
      <c r="C50" s="86"/>
      <c r="D50" s="86">
        <f>-PMT(D39,D40,D38)</f>
        <v>112.89062202987554</v>
      </c>
      <c r="E50" s="86">
        <f>-PMT(E39,E40,E38)</f>
        <v>169.33593304481332</v>
      </c>
      <c r="F50" s="86">
        <f>-PMT(F39,F40,F38)</f>
        <v>225.78124405975109</v>
      </c>
      <c r="G50" s="86">
        <f>-PMT(G39,G40,G38)</f>
        <v>282.22655507468886</v>
      </c>
      <c r="H50" s="86">
        <f>-PMT(H39,H40,H38)</f>
        <v>338.67186608962663</v>
      </c>
      <c r="J50" s="103"/>
    </row>
    <row r="51" spans="1:10" s="76" customFormat="1" x14ac:dyDescent="0.2">
      <c r="A51" s="102" t="s">
        <v>42</v>
      </c>
      <c r="B51" s="87">
        <f>B41+(B49/1000*B42+B49/1000*B43/B45)</f>
        <v>144.25</v>
      </c>
      <c r="C51" s="87"/>
      <c r="D51" s="87">
        <f>D41+(D49/1000*D42+D49/1000*D43/D45)</f>
        <v>144.25</v>
      </c>
      <c r="E51" s="87">
        <f>E41+(E49/1000*E42+E49/1000*E43/E45)</f>
        <v>144.25</v>
      </c>
      <c r="F51" s="87">
        <f>F41+(F49/1000*F42+F49/1000*F43/F45)</f>
        <v>144.25</v>
      </c>
      <c r="G51" s="87">
        <f>G41+(G49/1000*G42+G49/1000*G43/G45)</f>
        <v>144.25</v>
      </c>
      <c r="H51" s="87">
        <f>H41+(H49/1000*H42+H49/1000*H43/H45)</f>
        <v>144.25</v>
      </c>
      <c r="J51" s="103"/>
    </row>
    <row r="52" spans="1:10" s="76" customFormat="1" x14ac:dyDescent="0.2">
      <c r="A52" s="102" t="s">
        <v>43</v>
      </c>
      <c r="B52" s="87">
        <f>(B49/1000*B44*B46/B45)</f>
        <v>35.594999999999999</v>
      </c>
      <c r="C52" s="87"/>
      <c r="D52" s="87">
        <f>(D49/1000*D44*D46/D45)</f>
        <v>35.594999999999999</v>
      </c>
      <c r="E52" s="87">
        <f>(E49/1000*E44*E46/E45)</f>
        <v>35.594999999999999</v>
      </c>
      <c r="F52" s="87">
        <f>(F49/1000*F44*F46/F45)</f>
        <v>35.594999999999999</v>
      </c>
      <c r="G52" s="87">
        <f>(G49/1000*G44*G46/G45)</f>
        <v>35.594999999999999</v>
      </c>
      <c r="H52" s="87">
        <f>(H49/1000*H44*H46/H45)</f>
        <v>35.594999999999999</v>
      </c>
      <c r="J52" s="103"/>
    </row>
    <row r="53" spans="1:10" x14ac:dyDescent="0.2">
      <c r="A53" s="30"/>
      <c r="B53" s="30"/>
      <c r="C53" s="30"/>
      <c r="D53" s="30"/>
      <c r="E53" s="30"/>
      <c r="F53" s="30"/>
      <c r="G53" s="30"/>
      <c r="H53" s="30"/>
    </row>
    <row r="54" spans="1:10" s="106" customFormat="1" ht="15" x14ac:dyDescent="0.2">
      <c r="A54" s="104"/>
      <c r="B54" s="105"/>
      <c r="C54" s="105"/>
      <c r="H54" s="105"/>
      <c r="J54" s="107"/>
    </row>
    <row r="55" spans="1:10" s="94" customFormat="1" ht="15" x14ac:dyDescent="0.25">
      <c r="A55" s="92" t="s">
        <v>163</v>
      </c>
      <c r="B55" s="93"/>
      <c r="D55" s="95">
        <f>(D68+D69+D70)/D67*100</f>
        <v>6.6400674877999819</v>
      </c>
      <c r="E55" s="95">
        <f>(E68+E69+E70)/E67*100</f>
        <v>7.7976750589973856</v>
      </c>
      <c r="F55" s="95">
        <f>(F68+F69+F70)/F67*100</f>
        <v>9.013916534661135</v>
      </c>
      <c r="G55" s="95">
        <f>(G68+G69+G70)/G67*100</f>
        <v>10.252328387995385</v>
      </c>
      <c r="H55" s="95">
        <f>(H68+H69+H70)/H67*100</f>
        <v>11.498465723242166</v>
      </c>
      <c r="J55" s="96"/>
    </row>
    <row r="56" spans="1:10" s="76" customFormat="1" x14ac:dyDescent="0.2">
      <c r="A56" s="102" t="s">
        <v>10</v>
      </c>
      <c r="B56" s="98">
        <f>$B$4</f>
        <v>1875</v>
      </c>
      <c r="C56" s="80"/>
      <c r="D56" s="80">
        <f>B56</f>
        <v>1875</v>
      </c>
      <c r="E56" s="80">
        <f>D56</f>
        <v>1875</v>
      </c>
      <c r="F56" s="80">
        <f>E56</f>
        <v>1875</v>
      </c>
      <c r="G56" s="80">
        <f>F56</f>
        <v>1875</v>
      </c>
      <c r="H56" s="80">
        <f>G56</f>
        <v>1875</v>
      </c>
      <c r="J56" s="103"/>
    </row>
    <row r="57" spans="1:10" s="100" customFormat="1" ht="15" x14ac:dyDescent="0.25">
      <c r="A57" s="97" t="s">
        <v>8</v>
      </c>
      <c r="B57" s="108">
        <f>$B$5</f>
        <v>0.12</v>
      </c>
      <c r="C57" s="99"/>
      <c r="D57" s="99">
        <f>D8</f>
        <v>0.06</v>
      </c>
      <c r="E57" s="99">
        <f>E8</f>
        <v>0.09</v>
      </c>
      <c r="F57" s="99">
        <f>F8</f>
        <v>0.12</v>
      </c>
      <c r="G57" s="99">
        <f>G8</f>
        <v>0.15</v>
      </c>
      <c r="H57" s="99">
        <f>H8</f>
        <v>0.18</v>
      </c>
      <c r="J57" s="101"/>
    </row>
    <row r="58" spans="1:10" s="76" customFormat="1" x14ac:dyDescent="0.2">
      <c r="A58" s="102" t="s">
        <v>75</v>
      </c>
      <c r="B58" s="98">
        <f>$B$6</f>
        <v>50</v>
      </c>
      <c r="C58" s="80"/>
      <c r="D58" s="80">
        <f t="shared" ref="D58:D65" si="12">B58</f>
        <v>50</v>
      </c>
      <c r="E58" s="80">
        <f t="shared" ref="E58:H65" si="13">D58</f>
        <v>50</v>
      </c>
      <c r="F58" s="80">
        <f t="shared" si="13"/>
        <v>50</v>
      </c>
      <c r="G58" s="80">
        <f t="shared" si="13"/>
        <v>50</v>
      </c>
      <c r="H58" s="80">
        <f t="shared" si="13"/>
        <v>50</v>
      </c>
      <c r="J58" s="103"/>
    </row>
    <row r="59" spans="1:10" s="76" customFormat="1" x14ac:dyDescent="0.2">
      <c r="A59" s="102" t="s">
        <v>24</v>
      </c>
      <c r="B59" s="98">
        <f>$B$7</f>
        <v>50.5</v>
      </c>
      <c r="C59" s="80"/>
      <c r="D59" s="80">
        <f t="shared" si="12"/>
        <v>50.5</v>
      </c>
      <c r="E59" s="80">
        <f t="shared" si="13"/>
        <v>50.5</v>
      </c>
      <c r="F59" s="80">
        <f t="shared" si="13"/>
        <v>50.5</v>
      </c>
      <c r="G59" s="80">
        <f t="shared" si="13"/>
        <v>50.5</v>
      </c>
      <c r="H59" s="80">
        <f t="shared" si="13"/>
        <v>50.5</v>
      </c>
      <c r="J59" s="103"/>
    </row>
    <row r="60" spans="1:10" s="76" customFormat="1" x14ac:dyDescent="0.2">
      <c r="A60" s="102" t="s">
        <v>204</v>
      </c>
      <c r="B60" s="98">
        <f>$B$8</f>
        <v>0</v>
      </c>
      <c r="C60" s="80"/>
      <c r="D60" s="80">
        <f t="shared" si="12"/>
        <v>0</v>
      </c>
      <c r="E60" s="80">
        <f t="shared" si="13"/>
        <v>0</v>
      </c>
      <c r="F60" s="80">
        <f t="shared" si="13"/>
        <v>0</v>
      </c>
      <c r="G60" s="80">
        <f t="shared" si="13"/>
        <v>0</v>
      </c>
      <c r="H60" s="80">
        <f t="shared" si="13"/>
        <v>0</v>
      </c>
      <c r="J60" s="103"/>
    </row>
    <row r="61" spans="1:10" s="76" customFormat="1" x14ac:dyDescent="0.2">
      <c r="A61" s="102" t="s">
        <v>205</v>
      </c>
      <c r="B61" s="98">
        <f>$B$9</f>
        <v>10</v>
      </c>
      <c r="C61" s="80"/>
      <c r="D61" s="80">
        <f t="shared" si="12"/>
        <v>10</v>
      </c>
      <c r="E61" s="80">
        <f t="shared" si="13"/>
        <v>10</v>
      </c>
      <c r="F61" s="80">
        <f t="shared" si="13"/>
        <v>10</v>
      </c>
      <c r="G61" s="80">
        <f t="shared" si="13"/>
        <v>10</v>
      </c>
      <c r="H61" s="80">
        <f t="shared" si="13"/>
        <v>10</v>
      </c>
      <c r="J61" s="103"/>
    </row>
    <row r="62" spans="1:10" s="76" customFormat="1" x14ac:dyDescent="0.2">
      <c r="A62" s="102" t="s">
        <v>15</v>
      </c>
      <c r="B62" s="98">
        <f>$B$10</f>
        <v>11.2</v>
      </c>
      <c r="C62" s="80"/>
      <c r="D62" s="80">
        <f t="shared" si="12"/>
        <v>11.2</v>
      </c>
      <c r="E62" s="80">
        <f t="shared" si="13"/>
        <v>11.2</v>
      </c>
      <c r="F62" s="80">
        <f t="shared" si="13"/>
        <v>11.2</v>
      </c>
      <c r="G62" s="80">
        <f t="shared" si="13"/>
        <v>11.2</v>
      </c>
      <c r="H62" s="80">
        <f t="shared" si="13"/>
        <v>11.2</v>
      </c>
      <c r="J62" s="103"/>
    </row>
    <row r="63" spans="1:10" s="76" customFormat="1" x14ac:dyDescent="0.2">
      <c r="A63" s="102" t="s">
        <v>17</v>
      </c>
      <c r="B63" s="98">
        <f>$B$11</f>
        <v>0.48</v>
      </c>
      <c r="C63" s="80"/>
      <c r="D63" s="80">
        <f t="shared" si="12"/>
        <v>0.48</v>
      </c>
      <c r="E63" s="80">
        <f t="shared" si="13"/>
        <v>0.48</v>
      </c>
      <c r="F63" s="80">
        <f t="shared" si="13"/>
        <v>0.48</v>
      </c>
      <c r="G63" s="80">
        <f t="shared" si="13"/>
        <v>0.48</v>
      </c>
      <c r="H63" s="80">
        <f t="shared" si="13"/>
        <v>0.48</v>
      </c>
      <c r="J63" s="103"/>
    </row>
    <row r="64" spans="1:10" s="76" customFormat="1" x14ac:dyDescent="0.2">
      <c r="A64" s="102" t="s">
        <v>206</v>
      </c>
      <c r="B64" s="98">
        <f>$B$12</f>
        <v>0.33900000000000002</v>
      </c>
      <c r="C64" s="80"/>
      <c r="D64" s="80">
        <f t="shared" si="12"/>
        <v>0.33900000000000002</v>
      </c>
      <c r="E64" s="80">
        <f t="shared" si="13"/>
        <v>0.33900000000000002</v>
      </c>
      <c r="F64" s="80">
        <f t="shared" si="13"/>
        <v>0.33900000000000002</v>
      </c>
      <c r="G64" s="80">
        <f t="shared" si="13"/>
        <v>0.33900000000000002</v>
      </c>
      <c r="H64" s="80">
        <f t="shared" si="13"/>
        <v>0.33900000000000002</v>
      </c>
      <c r="J64" s="103"/>
    </row>
    <row r="65" spans="1:10" s="76" customFormat="1" x14ac:dyDescent="0.2">
      <c r="A65" s="102" t="s">
        <v>16</v>
      </c>
      <c r="B65" s="98">
        <f>$B$14</f>
        <v>4500</v>
      </c>
      <c r="C65" s="80"/>
      <c r="D65" s="80">
        <f t="shared" si="12"/>
        <v>4500</v>
      </c>
      <c r="E65" s="80">
        <f t="shared" si="13"/>
        <v>4500</v>
      </c>
      <c r="F65" s="80">
        <f t="shared" si="13"/>
        <v>4500</v>
      </c>
      <c r="G65" s="80">
        <f t="shared" si="13"/>
        <v>4500</v>
      </c>
      <c r="H65" s="80">
        <f t="shared" si="13"/>
        <v>4500</v>
      </c>
      <c r="J65" s="103"/>
    </row>
    <row r="66" spans="1:10" s="76" customFormat="1" ht="15" x14ac:dyDescent="0.2">
      <c r="A66" s="97" t="s">
        <v>55</v>
      </c>
      <c r="B66" s="102"/>
      <c r="J66" s="103"/>
    </row>
    <row r="67" spans="1:10" s="76" customFormat="1" x14ac:dyDescent="0.2">
      <c r="A67" s="102" t="s">
        <v>207</v>
      </c>
      <c r="B67" s="85">
        <f>B65</f>
        <v>4500</v>
      </c>
      <c r="C67" s="85"/>
      <c r="D67" s="85">
        <f>D65</f>
        <v>4500</v>
      </c>
      <c r="E67" s="85">
        <f>E65</f>
        <v>4500</v>
      </c>
      <c r="F67" s="85">
        <f>F65</f>
        <v>4500</v>
      </c>
      <c r="G67" s="85">
        <f>G65</f>
        <v>4500</v>
      </c>
      <c r="H67" s="85">
        <f>H65</f>
        <v>4500</v>
      </c>
      <c r="J67" s="103"/>
    </row>
    <row r="68" spans="1:10" s="76" customFormat="1" x14ac:dyDescent="0.2">
      <c r="A68" s="102" t="s">
        <v>41</v>
      </c>
      <c r="B68" s="86">
        <f>-PMT(B57,B58,B56)</f>
        <v>225.78124405975109</v>
      </c>
      <c r="C68" s="86"/>
      <c r="D68" s="86">
        <f>-PMT(D57,D58,D56)</f>
        <v>118.95803695099912</v>
      </c>
      <c r="E68" s="86">
        <f>-PMT(E57,E58,E56)</f>
        <v>171.05037765488237</v>
      </c>
      <c r="F68" s="86">
        <f>-PMT(F57,F58,F56)</f>
        <v>225.78124405975109</v>
      </c>
      <c r="G68" s="86">
        <f>-PMT(G57,G58,G56)</f>
        <v>281.50977745979236</v>
      </c>
      <c r="H68" s="86">
        <f>-PMT(H57,H58,H56)</f>
        <v>337.58595754589754</v>
      </c>
      <c r="J68" s="103"/>
    </row>
    <row r="69" spans="1:10" s="76" customFormat="1" x14ac:dyDescent="0.2">
      <c r="A69" s="102" t="s">
        <v>42</v>
      </c>
      <c r="B69" s="87">
        <f>B59+(B67/1000*B60+B67/1000*B61/B63)</f>
        <v>144.25</v>
      </c>
      <c r="C69" s="87"/>
      <c r="D69" s="87">
        <f>D59+(D67/1000*D60+D67/1000*D61/D63)</f>
        <v>144.25</v>
      </c>
      <c r="E69" s="87">
        <f>E59+(E67/1000*E60+E67/1000*E61/E63)</f>
        <v>144.25</v>
      </c>
      <c r="F69" s="87">
        <f>F59+(F67/1000*F60+F67/1000*F61/F63)</f>
        <v>144.25</v>
      </c>
      <c r="G69" s="87">
        <f>G59+(G67/1000*G60+G67/1000*G61/G63)</f>
        <v>144.25</v>
      </c>
      <c r="H69" s="87">
        <f>H59+(H67/1000*H60+H67/1000*H61/H63)</f>
        <v>144.25</v>
      </c>
      <c r="J69" s="103"/>
    </row>
    <row r="70" spans="1:10" s="76" customFormat="1" x14ac:dyDescent="0.2">
      <c r="A70" s="102" t="s">
        <v>43</v>
      </c>
      <c r="B70" s="87">
        <f>(B67/1000*B62*B64/B63)</f>
        <v>35.594999999999999</v>
      </c>
      <c r="C70" s="87"/>
      <c r="D70" s="87">
        <f>(D67/1000*D62*D64/D63)</f>
        <v>35.594999999999999</v>
      </c>
      <c r="E70" s="87">
        <f>(E67/1000*E62*E64/E63)</f>
        <v>35.594999999999999</v>
      </c>
      <c r="F70" s="87">
        <f>(F67/1000*F62*F64/F63)</f>
        <v>35.594999999999999</v>
      </c>
      <c r="G70" s="87">
        <f>(G67/1000*G62*G64/G63)</f>
        <v>35.594999999999999</v>
      </c>
      <c r="H70" s="87">
        <f>(H67/1000*H62*H64/H63)</f>
        <v>35.594999999999999</v>
      </c>
      <c r="J70" s="103"/>
    </row>
    <row r="71" spans="1:10" x14ac:dyDescent="0.2">
      <c r="A71" s="30"/>
      <c r="B71" s="30"/>
      <c r="C71" s="30"/>
      <c r="D71" s="30"/>
      <c r="E71" s="30"/>
      <c r="F71" s="30"/>
      <c r="G71" s="30"/>
      <c r="H71" s="30"/>
    </row>
    <row r="73" spans="1:10" s="94" customFormat="1" ht="15" x14ac:dyDescent="0.25">
      <c r="A73" s="92" t="s">
        <v>165</v>
      </c>
      <c r="B73" s="93"/>
      <c r="D73" s="95">
        <f>(D86+D87+D88)/D85*100</f>
        <v>9.3090542976183794</v>
      </c>
      <c r="E73" s="95">
        <f>(E86+E87+E88)/E85*100</f>
        <v>9.0689215834199786</v>
      </c>
      <c r="F73" s="95">
        <f>(F86+F87+F88)/F85*100</f>
        <v>9.013916534661135</v>
      </c>
      <c r="G73" s="95">
        <f>(G86+G87+G88)/G85*100</f>
        <v>9.0007551582646173</v>
      </c>
      <c r="H73" s="95">
        <f>(H86+H87+H88)/H85*100</f>
        <v>8.9975734592932337</v>
      </c>
      <c r="J73" s="96"/>
    </row>
    <row r="74" spans="1:10" s="76" customFormat="1" x14ac:dyDescent="0.2">
      <c r="A74" s="102" t="s">
        <v>10</v>
      </c>
      <c r="B74" s="98">
        <f>$B$4</f>
        <v>1875</v>
      </c>
      <c r="C74" s="80"/>
      <c r="D74" s="80">
        <f>B74</f>
        <v>1875</v>
      </c>
      <c r="E74" s="80">
        <f t="shared" ref="E74:H75" si="14">D74</f>
        <v>1875</v>
      </c>
      <c r="F74" s="80">
        <f t="shared" si="14"/>
        <v>1875</v>
      </c>
      <c r="G74" s="80">
        <f t="shared" si="14"/>
        <v>1875</v>
      </c>
      <c r="H74" s="80">
        <f t="shared" si="14"/>
        <v>1875</v>
      </c>
      <c r="J74" s="103"/>
    </row>
    <row r="75" spans="1:10" s="76" customFormat="1" x14ac:dyDescent="0.2">
      <c r="A75" s="102" t="s">
        <v>8</v>
      </c>
      <c r="B75" s="98">
        <f>$B$5</f>
        <v>0.12</v>
      </c>
      <c r="C75" s="80"/>
      <c r="D75" s="80">
        <f>B75</f>
        <v>0.12</v>
      </c>
      <c r="E75" s="80">
        <f t="shared" si="14"/>
        <v>0.12</v>
      </c>
      <c r="F75" s="80">
        <f t="shared" si="14"/>
        <v>0.12</v>
      </c>
      <c r="G75" s="80">
        <f t="shared" si="14"/>
        <v>0.12</v>
      </c>
      <c r="H75" s="80">
        <f t="shared" si="14"/>
        <v>0.12</v>
      </c>
      <c r="J75" s="103"/>
    </row>
    <row r="76" spans="1:10" s="100" customFormat="1" ht="15" x14ac:dyDescent="0.25">
      <c r="A76" s="97" t="s">
        <v>75</v>
      </c>
      <c r="B76" s="108">
        <f>$B$6</f>
        <v>50</v>
      </c>
      <c r="C76" s="99"/>
      <c r="D76" s="99">
        <f>D11</f>
        <v>25</v>
      </c>
      <c r="E76" s="99">
        <f>E11</f>
        <v>37.5</v>
      </c>
      <c r="F76" s="99">
        <f>F11</f>
        <v>50</v>
      </c>
      <c r="G76" s="99">
        <f>G11</f>
        <v>62.5</v>
      </c>
      <c r="H76" s="99">
        <f>H11</f>
        <v>75</v>
      </c>
      <c r="J76" s="101"/>
    </row>
    <row r="77" spans="1:10" s="76" customFormat="1" x14ac:dyDescent="0.2">
      <c r="A77" s="102" t="s">
        <v>24</v>
      </c>
      <c r="B77" s="98">
        <f>$B$7</f>
        <v>50.5</v>
      </c>
      <c r="C77" s="80"/>
      <c r="D77" s="80">
        <f t="shared" ref="D77:D83" si="15">B77</f>
        <v>50.5</v>
      </c>
      <c r="E77" s="80">
        <f t="shared" ref="E77:H83" si="16">D77</f>
        <v>50.5</v>
      </c>
      <c r="F77" s="80">
        <f t="shared" si="16"/>
        <v>50.5</v>
      </c>
      <c r="G77" s="80">
        <f t="shared" si="16"/>
        <v>50.5</v>
      </c>
      <c r="H77" s="80">
        <f t="shared" si="16"/>
        <v>50.5</v>
      </c>
      <c r="J77" s="103"/>
    </row>
    <row r="78" spans="1:10" s="76" customFormat="1" x14ac:dyDescent="0.2">
      <c r="A78" s="102" t="s">
        <v>204</v>
      </c>
      <c r="B78" s="98">
        <f>$B$8</f>
        <v>0</v>
      </c>
      <c r="C78" s="80"/>
      <c r="D78" s="80">
        <f t="shared" si="15"/>
        <v>0</v>
      </c>
      <c r="E78" s="80">
        <f t="shared" si="16"/>
        <v>0</v>
      </c>
      <c r="F78" s="80">
        <f t="shared" si="16"/>
        <v>0</v>
      </c>
      <c r="G78" s="80">
        <f t="shared" si="16"/>
        <v>0</v>
      </c>
      <c r="H78" s="80">
        <f t="shared" si="16"/>
        <v>0</v>
      </c>
      <c r="J78" s="103"/>
    </row>
    <row r="79" spans="1:10" s="76" customFormat="1" x14ac:dyDescent="0.2">
      <c r="A79" s="102" t="s">
        <v>205</v>
      </c>
      <c r="B79" s="98">
        <f>$B$9</f>
        <v>10</v>
      </c>
      <c r="C79" s="80"/>
      <c r="D79" s="80">
        <f t="shared" si="15"/>
        <v>10</v>
      </c>
      <c r="E79" s="80">
        <f t="shared" si="16"/>
        <v>10</v>
      </c>
      <c r="F79" s="80">
        <f t="shared" si="16"/>
        <v>10</v>
      </c>
      <c r="G79" s="80">
        <f t="shared" si="16"/>
        <v>10</v>
      </c>
      <c r="H79" s="80">
        <f t="shared" si="16"/>
        <v>10</v>
      </c>
      <c r="J79" s="103"/>
    </row>
    <row r="80" spans="1:10" s="76" customFormat="1" x14ac:dyDescent="0.2">
      <c r="A80" s="102" t="s">
        <v>15</v>
      </c>
      <c r="B80" s="98">
        <f>$B$10</f>
        <v>11.2</v>
      </c>
      <c r="C80" s="80"/>
      <c r="D80" s="80">
        <f t="shared" si="15"/>
        <v>11.2</v>
      </c>
      <c r="E80" s="80">
        <f t="shared" si="16"/>
        <v>11.2</v>
      </c>
      <c r="F80" s="80">
        <f t="shared" si="16"/>
        <v>11.2</v>
      </c>
      <c r="G80" s="80">
        <f t="shared" si="16"/>
        <v>11.2</v>
      </c>
      <c r="H80" s="80">
        <f t="shared" si="16"/>
        <v>11.2</v>
      </c>
      <c r="J80" s="103"/>
    </row>
    <row r="81" spans="1:10" s="76" customFormat="1" x14ac:dyDescent="0.2">
      <c r="A81" s="102" t="s">
        <v>17</v>
      </c>
      <c r="B81" s="98">
        <f>$B$11</f>
        <v>0.48</v>
      </c>
      <c r="C81" s="80"/>
      <c r="D81" s="80">
        <f t="shared" si="15"/>
        <v>0.48</v>
      </c>
      <c r="E81" s="80">
        <f t="shared" si="16"/>
        <v>0.48</v>
      </c>
      <c r="F81" s="80">
        <f t="shared" si="16"/>
        <v>0.48</v>
      </c>
      <c r="G81" s="80">
        <f t="shared" si="16"/>
        <v>0.48</v>
      </c>
      <c r="H81" s="80">
        <f t="shared" si="16"/>
        <v>0.48</v>
      </c>
      <c r="J81" s="103"/>
    </row>
    <row r="82" spans="1:10" s="76" customFormat="1" x14ac:dyDescent="0.2">
      <c r="A82" s="102" t="s">
        <v>206</v>
      </c>
      <c r="B82" s="98">
        <f>$B$12</f>
        <v>0.33900000000000002</v>
      </c>
      <c r="C82" s="80"/>
      <c r="D82" s="80">
        <f t="shared" si="15"/>
        <v>0.33900000000000002</v>
      </c>
      <c r="E82" s="80">
        <f t="shared" si="16"/>
        <v>0.33900000000000002</v>
      </c>
      <c r="F82" s="80">
        <f t="shared" si="16"/>
        <v>0.33900000000000002</v>
      </c>
      <c r="G82" s="80">
        <f t="shared" si="16"/>
        <v>0.33900000000000002</v>
      </c>
      <c r="H82" s="80">
        <f t="shared" si="16"/>
        <v>0.33900000000000002</v>
      </c>
      <c r="J82" s="103"/>
    </row>
    <row r="83" spans="1:10" s="76" customFormat="1" x14ac:dyDescent="0.2">
      <c r="A83" s="102" t="s">
        <v>16</v>
      </c>
      <c r="B83" s="98">
        <f>$B$14</f>
        <v>4500</v>
      </c>
      <c r="C83" s="80"/>
      <c r="D83" s="80">
        <f t="shared" si="15"/>
        <v>4500</v>
      </c>
      <c r="E83" s="80">
        <f t="shared" si="16"/>
        <v>4500</v>
      </c>
      <c r="F83" s="80">
        <f t="shared" si="16"/>
        <v>4500</v>
      </c>
      <c r="G83" s="80">
        <f t="shared" si="16"/>
        <v>4500</v>
      </c>
      <c r="H83" s="80">
        <f t="shared" si="16"/>
        <v>4500</v>
      </c>
      <c r="J83" s="103"/>
    </row>
    <row r="84" spans="1:10" s="76" customFormat="1" ht="15" x14ac:dyDescent="0.2">
      <c r="A84" s="97" t="s">
        <v>55</v>
      </c>
      <c r="B84" s="102"/>
      <c r="J84" s="103"/>
    </row>
    <row r="85" spans="1:10" s="76" customFormat="1" x14ac:dyDescent="0.2">
      <c r="A85" s="102" t="s">
        <v>207</v>
      </c>
      <c r="B85" s="85">
        <f>B83</f>
        <v>4500</v>
      </c>
      <c r="C85" s="85"/>
      <c r="D85" s="85">
        <f>D83</f>
        <v>4500</v>
      </c>
      <c r="E85" s="85">
        <f>E83</f>
        <v>4500</v>
      </c>
      <c r="F85" s="85">
        <f>F83</f>
        <v>4500</v>
      </c>
      <c r="G85" s="85">
        <f>G83</f>
        <v>4500</v>
      </c>
      <c r="H85" s="85">
        <f>H83</f>
        <v>4500</v>
      </c>
      <c r="J85" s="103"/>
    </row>
    <row r="86" spans="1:10" s="76" customFormat="1" x14ac:dyDescent="0.2">
      <c r="A86" s="102" t="s">
        <v>41</v>
      </c>
      <c r="B86" s="86">
        <f>-PMT(B75,B76,B74)</f>
        <v>225.78124405975109</v>
      </c>
      <c r="C86" s="86"/>
      <c r="D86" s="86">
        <f>-PMT(D75,D76,D74)</f>
        <v>239.06244339282708</v>
      </c>
      <c r="E86" s="86">
        <f>-PMT(E75,E76,E74)</f>
        <v>228.25647125389901</v>
      </c>
      <c r="F86" s="86">
        <f>-PMT(F75,F76,F74)</f>
        <v>225.78124405975109</v>
      </c>
      <c r="G86" s="86">
        <f>-PMT(G75,G76,G74)</f>
        <v>225.18898212190777</v>
      </c>
      <c r="H86" s="86">
        <f>-PMT(H75,H76,H74)</f>
        <v>225.04580566819547</v>
      </c>
      <c r="J86" s="103"/>
    </row>
    <row r="87" spans="1:10" s="76" customFormat="1" x14ac:dyDescent="0.2">
      <c r="A87" s="102" t="s">
        <v>42</v>
      </c>
      <c r="B87" s="87">
        <f>B77+(B85/1000*B78+B85/1000*B79/B81)</f>
        <v>144.25</v>
      </c>
      <c r="C87" s="87"/>
      <c r="D87" s="87">
        <f>D77+(D85/1000*D78+D85/1000*D79/D81)</f>
        <v>144.25</v>
      </c>
      <c r="E87" s="87">
        <f>E77+(E85/1000*E78+E85/1000*E79/E81)</f>
        <v>144.25</v>
      </c>
      <c r="F87" s="87">
        <f>F77+(F85/1000*F78+F85/1000*F79/F81)</f>
        <v>144.25</v>
      </c>
      <c r="G87" s="87">
        <f>G77+(G85/1000*G78+G85/1000*G79/G81)</f>
        <v>144.25</v>
      </c>
      <c r="H87" s="87">
        <f>H77+(H85/1000*H78+H85/1000*H79/H81)</f>
        <v>144.25</v>
      </c>
      <c r="J87" s="103"/>
    </row>
    <row r="88" spans="1:10" s="76" customFormat="1" x14ac:dyDescent="0.2">
      <c r="A88" s="102" t="s">
        <v>43</v>
      </c>
      <c r="B88" s="87">
        <f>(B85/1000*B80*B82/B81)</f>
        <v>35.594999999999999</v>
      </c>
      <c r="C88" s="87"/>
      <c r="D88" s="87">
        <f>(D85/1000*D80*D82/D81)</f>
        <v>35.594999999999999</v>
      </c>
      <c r="E88" s="87">
        <f>(E85/1000*E80*E82/E81)</f>
        <v>35.594999999999999</v>
      </c>
      <c r="F88" s="87">
        <f>(F85/1000*F80*F82/F81)</f>
        <v>35.594999999999999</v>
      </c>
      <c r="G88" s="87">
        <f>(G85/1000*G80*G82/G81)</f>
        <v>35.594999999999999</v>
      </c>
      <c r="H88" s="87">
        <f>(H85/1000*H80*H82/H81)</f>
        <v>35.594999999999999</v>
      </c>
      <c r="J88" s="103"/>
    </row>
    <row r="91" spans="1:10" s="94" customFormat="1" ht="15" x14ac:dyDescent="0.25">
      <c r="A91" s="92" t="s">
        <v>166</v>
      </c>
      <c r="B91" s="93"/>
      <c r="D91" s="95">
        <f>(D104+D105+D106)/D103*100</f>
        <v>8.452805423550025</v>
      </c>
      <c r="E91" s="95">
        <f>(E104+E105+E106)/E103*100</f>
        <v>8.73336097910558</v>
      </c>
      <c r="F91" s="95">
        <f>(F104+F105+F106)/F103*100</f>
        <v>9.013916534661135</v>
      </c>
      <c r="G91" s="95">
        <f>(G104+G105+G106)/G103*100</f>
        <v>9.2944720902166917</v>
      </c>
      <c r="H91" s="95">
        <f>(H104+H105+H106)/H103*100</f>
        <v>9.5750276457722467</v>
      </c>
      <c r="J91" s="96"/>
    </row>
    <row r="92" spans="1:10" s="76" customFormat="1" x14ac:dyDescent="0.2">
      <c r="A92" s="102" t="s">
        <v>10</v>
      </c>
      <c r="B92" s="98">
        <f>$B$4</f>
        <v>1875</v>
      </c>
      <c r="C92" s="80"/>
      <c r="D92" s="80">
        <f>B92</f>
        <v>1875</v>
      </c>
      <c r="E92" s="80">
        <f t="shared" ref="E92:H94" si="17">D92</f>
        <v>1875</v>
      </c>
      <c r="F92" s="80">
        <f t="shared" si="17"/>
        <v>1875</v>
      </c>
      <c r="G92" s="80">
        <f t="shared" si="17"/>
        <v>1875</v>
      </c>
      <c r="H92" s="80">
        <f t="shared" si="17"/>
        <v>1875</v>
      </c>
      <c r="J92" s="103"/>
    </row>
    <row r="93" spans="1:10" s="76" customFormat="1" x14ac:dyDescent="0.2">
      <c r="A93" s="102" t="s">
        <v>8</v>
      </c>
      <c r="B93" s="98">
        <f>$B$5</f>
        <v>0.12</v>
      </c>
      <c r="C93" s="80"/>
      <c r="D93" s="80">
        <f>B93</f>
        <v>0.12</v>
      </c>
      <c r="E93" s="80">
        <f t="shared" si="17"/>
        <v>0.12</v>
      </c>
      <c r="F93" s="80">
        <f t="shared" si="17"/>
        <v>0.12</v>
      </c>
      <c r="G93" s="80">
        <f t="shared" si="17"/>
        <v>0.12</v>
      </c>
      <c r="H93" s="80">
        <f t="shared" si="17"/>
        <v>0.12</v>
      </c>
      <c r="J93" s="103"/>
    </row>
    <row r="94" spans="1:10" s="76" customFormat="1" x14ac:dyDescent="0.2">
      <c r="A94" s="102" t="s">
        <v>75</v>
      </c>
      <c r="B94" s="98">
        <f>$B$6</f>
        <v>50</v>
      </c>
      <c r="C94" s="80"/>
      <c r="D94" s="80">
        <f t="shared" ref="D94" si="18">B94</f>
        <v>50</v>
      </c>
      <c r="E94" s="80">
        <f t="shared" si="17"/>
        <v>50</v>
      </c>
      <c r="F94" s="80">
        <f t="shared" si="17"/>
        <v>50</v>
      </c>
      <c r="G94" s="80">
        <f t="shared" si="17"/>
        <v>50</v>
      </c>
      <c r="H94" s="80">
        <f t="shared" si="17"/>
        <v>50</v>
      </c>
      <c r="J94" s="103"/>
    </row>
    <row r="95" spans="1:10" s="100" customFormat="1" ht="15" x14ac:dyDescent="0.25">
      <c r="A95" s="97" t="s">
        <v>24</v>
      </c>
      <c r="B95" s="108">
        <f>$B$7</f>
        <v>50.5</v>
      </c>
      <c r="C95" s="99"/>
      <c r="D95" s="99">
        <f>D14</f>
        <v>25.25</v>
      </c>
      <c r="E95" s="99">
        <f>E14</f>
        <v>37.875</v>
      </c>
      <c r="F95" s="99">
        <f>F14</f>
        <v>50.5</v>
      </c>
      <c r="G95" s="99">
        <f>G14</f>
        <v>63.125</v>
      </c>
      <c r="H95" s="99">
        <f>H14</f>
        <v>75.75</v>
      </c>
      <c r="J95" s="101"/>
    </row>
    <row r="96" spans="1:10" s="76" customFormat="1" x14ac:dyDescent="0.2">
      <c r="A96" s="102" t="s">
        <v>204</v>
      </c>
      <c r="B96" s="98">
        <f>$B$8</f>
        <v>0</v>
      </c>
      <c r="C96" s="80"/>
      <c r="D96" s="80">
        <f t="shared" ref="D96:D101" si="19">B96</f>
        <v>0</v>
      </c>
      <c r="E96" s="80">
        <f t="shared" ref="E96:H101" si="20">D96</f>
        <v>0</v>
      </c>
      <c r="F96" s="80">
        <f t="shared" si="20"/>
        <v>0</v>
      </c>
      <c r="G96" s="80">
        <f t="shared" si="20"/>
        <v>0</v>
      </c>
      <c r="H96" s="80">
        <f t="shared" si="20"/>
        <v>0</v>
      </c>
      <c r="J96" s="103"/>
    </row>
    <row r="97" spans="1:10" s="76" customFormat="1" x14ac:dyDescent="0.2">
      <c r="A97" s="102" t="s">
        <v>205</v>
      </c>
      <c r="B97" s="98">
        <f>$B$9</f>
        <v>10</v>
      </c>
      <c r="C97" s="80"/>
      <c r="D97" s="80">
        <f t="shared" si="19"/>
        <v>10</v>
      </c>
      <c r="E97" s="80">
        <f t="shared" si="20"/>
        <v>10</v>
      </c>
      <c r="F97" s="80">
        <f t="shared" si="20"/>
        <v>10</v>
      </c>
      <c r="G97" s="80">
        <f t="shared" si="20"/>
        <v>10</v>
      </c>
      <c r="H97" s="80">
        <f t="shared" si="20"/>
        <v>10</v>
      </c>
      <c r="J97" s="103"/>
    </row>
    <row r="98" spans="1:10" s="76" customFormat="1" x14ac:dyDescent="0.2">
      <c r="A98" s="102" t="s">
        <v>15</v>
      </c>
      <c r="B98" s="98">
        <f>$B$10</f>
        <v>11.2</v>
      </c>
      <c r="C98" s="80"/>
      <c r="D98" s="80">
        <f t="shared" si="19"/>
        <v>11.2</v>
      </c>
      <c r="E98" s="80">
        <f t="shared" si="20"/>
        <v>11.2</v>
      </c>
      <c r="F98" s="80">
        <f t="shared" si="20"/>
        <v>11.2</v>
      </c>
      <c r="G98" s="80">
        <f t="shared" si="20"/>
        <v>11.2</v>
      </c>
      <c r="H98" s="80">
        <f t="shared" si="20"/>
        <v>11.2</v>
      </c>
      <c r="J98" s="103"/>
    </row>
    <row r="99" spans="1:10" s="76" customFormat="1" x14ac:dyDescent="0.2">
      <c r="A99" s="102" t="s">
        <v>17</v>
      </c>
      <c r="B99" s="98">
        <f>$B$11</f>
        <v>0.48</v>
      </c>
      <c r="C99" s="80"/>
      <c r="D99" s="80">
        <f t="shared" si="19"/>
        <v>0.48</v>
      </c>
      <c r="E99" s="80">
        <f t="shared" si="20"/>
        <v>0.48</v>
      </c>
      <c r="F99" s="80">
        <f t="shared" si="20"/>
        <v>0.48</v>
      </c>
      <c r="G99" s="80">
        <f t="shared" si="20"/>
        <v>0.48</v>
      </c>
      <c r="H99" s="80">
        <f t="shared" si="20"/>
        <v>0.48</v>
      </c>
      <c r="J99" s="103"/>
    </row>
    <row r="100" spans="1:10" s="76" customFormat="1" x14ac:dyDescent="0.2">
      <c r="A100" s="102" t="s">
        <v>206</v>
      </c>
      <c r="B100" s="98">
        <f>$B$12</f>
        <v>0.33900000000000002</v>
      </c>
      <c r="C100" s="80"/>
      <c r="D100" s="80">
        <f t="shared" si="19"/>
        <v>0.33900000000000002</v>
      </c>
      <c r="E100" s="80">
        <f t="shared" si="20"/>
        <v>0.33900000000000002</v>
      </c>
      <c r="F100" s="80">
        <f t="shared" si="20"/>
        <v>0.33900000000000002</v>
      </c>
      <c r="G100" s="80">
        <f t="shared" si="20"/>
        <v>0.33900000000000002</v>
      </c>
      <c r="H100" s="80">
        <f t="shared" si="20"/>
        <v>0.33900000000000002</v>
      </c>
      <c r="J100" s="103"/>
    </row>
    <row r="101" spans="1:10" s="76" customFormat="1" x14ac:dyDescent="0.2">
      <c r="A101" s="102" t="s">
        <v>16</v>
      </c>
      <c r="B101" s="98">
        <f>$B$14</f>
        <v>4500</v>
      </c>
      <c r="C101" s="80"/>
      <c r="D101" s="80">
        <f t="shared" si="19"/>
        <v>4500</v>
      </c>
      <c r="E101" s="80">
        <f t="shared" si="20"/>
        <v>4500</v>
      </c>
      <c r="F101" s="80">
        <f t="shared" si="20"/>
        <v>4500</v>
      </c>
      <c r="G101" s="80">
        <f t="shared" si="20"/>
        <v>4500</v>
      </c>
      <c r="H101" s="80">
        <f t="shared" si="20"/>
        <v>4500</v>
      </c>
      <c r="J101" s="103"/>
    </row>
    <row r="102" spans="1:10" s="76" customFormat="1" ht="15" x14ac:dyDescent="0.2">
      <c r="A102" s="97" t="s">
        <v>55</v>
      </c>
      <c r="B102" s="102"/>
      <c r="J102" s="103"/>
    </row>
    <row r="103" spans="1:10" s="76" customFormat="1" x14ac:dyDescent="0.2">
      <c r="A103" s="102" t="s">
        <v>207</v>
      </c>
      <c r="B103" s="85">
        <f>B101</f>
        <v>4500</v>
      </c>
      <c r="C103" s="85"/>
      <c r="D103" s="85">
        <f>D101</f>
        <v>4500</v>
      </c>
      <c r="E103" s="85">
        <f>E101</f>
        <v>4500</v>
      </c>
      <c r="F103" s="85">
        <f>F101</f>
        <v>4500</v>
      </c>
      <c r="G103" s="85">
        <f>G101</f>
        <v>4500</v>
      </c>
      <c r="H103" s="85">
        <f>H101</f>
        <v>4500</v>
      </c>
      <c r="J103" s="103"/>
    </row>
    <row r="104" spans="1:10" s="76" customFormat="1" x14ac:dyDescent="0.2">
      <c r="A104" s="102" t="s">
        <v>41</v>
      </c>
      <c r="B104" s="86">
        <f>-PMT(B93,B94,B92)</f>
        <v>225.78124405975109</v>
      </c>
      <c r="C104" s="86"/>
      <c r="D104" s="86">
        <f>-PMT(D93,D94,D92)</f>
        <v>225.78124405975109</v>
      </c>
      <c r="E104" s="86">
        <f>-PMT(E93,E94,E92)</f>
        <v>225.78124405975109</v>
      </c>
      <c r="F104" s="86">
        <f>-PMT(F93,F94,F92)</f>
        <v>225.78124405975109</v>
      </c>
      <c r="G104" s="86">
        <f>-PMT(G93,G94,G92)</f>
        <v>225.78124405975109</v>
      </c>
      <c r="H104" s="86">
        <f>-PMT(H93,H94,H92)</f>
        <v>225.78124405975109</v>
      </c>
      <c r="J104" s="103"/>
    </row>
    <row r="105" spans="1:10" s="76" customFormat="1" x14ac:dyDescent="0.2">
      <c r="A105" s="102" t="s">
        <v>42</v>
      </c>
      <c r="B105" s="87">
        <f>B95+(B103/1000*B96+B103/1000*B97/B99)</f>
        <v>144.25</v>
      </c>
      <c r="C105" s="87"/>
      <c r="D105" s="87">
        <f>D95+(D103/1000*D96+D103/1000*D97/D99)</f>
        <v>119</v>
      </c>
      <c r="E105" s="87">
        <f>E95+(E103/1000*E96+E103/1000*E97/E99)</f>
        <v>131.625</v>
      </c>
      <c r="F105" s="87">
        <f>F95+(F103/1000*F96+F103/1000*F97/F99)</f>
        <v>144.25</v>
      </c>
      <c r="G105" s="87">
        <f>G95+(G103/1000*G96+G103/1000*G97/G99)</f>
        <v>156.875</v>
      </c>
      <c r="H105" s="87">
        <f>H95+(H103/1000*H96+H103/1000*H97/H99)</f>
        <v>169.5</v>
      </c>
      <c r="J105" s="103"/>
    </row>
    <row r="106" spans="1:10" s="76" customFormat="1" x14ac:dyDescent="0.2">
      <c r="A106" s="102" t="s">
        <v>43</v>
      </c>
      <c r="B106" s="87">
        <f>(B103/1000*B98*B100/B99)</f>
        <v>35.594999999999999</v>
      </c>
      <c r="C106" s="87"/>
      <c r="D106" s="87">
        <f>(D103/1000*D98*D100/D99)</f>
        <v>35.594999999999999</v>
      </c>
      <c r="E106" s="87">
        <f>(E103/1000*E98*E100/E99)</f>
        <v>35.594999999999999</v>
      </c>
      <c r="F106" s="87">
        <f>(F103/1000*F98*F100/F99)</f>
        <v>35.594999999999999</v>
      </c>
      <c r="G106" s="87">
        <f>(G103/1000*G98*G100/G99)</f>
        <v>35.594999999999999</v>
      </c>
      <c r="H106" s="87">
        <f>(H103/1000*H98*H100/H99)</f>
        <v>35.594999999999999</v>
      </c>
      <c r="J106" s="103"/>
    </row>
    <row r="109" spans="1:10" s="94" customFormat="1" ht="15" x14ac:dyDescent="0.25">
      <c r="A109" s="92" t="s">
        <v>167</v>
      </c>
      <c r="B109" s="93"/>
      <c r="D109" s="95">
        <f>(D122+D123+D124)/D121*100</f>
        <v>7.9722498679944689</v>
      </c>
      <c r="E109" s="95">
        <f>(E122+E123+E124)/E121*100</f>
        <v>8.4930832013278028</v>
      </c>
      <c r="F109" s="95">
        <f>(F122+F123+F124)/F121*100</f>
        <v>9.013916534661135</v>
      </c>
      <c r="G109" s="95">
        <f>(G122+G123+G124)/G121*100</f>
        <v>9.5347498679944689</v>
      </c>
      <c r="H109" s="95">
        <f>(H122+H123+H124)/H121*100</f>
        <v>10.055583201327803</v>
      </c>
      <c r="J109" s="96"/>
    </row>
    <row r="110" spans="1:10" s="76" customFormat="1" x14ac:dyDescent="0.2">
      <c r="A110" s="102" t="s">
        <v>10</v>
      </c>
      <c r="B110" s="98">
        <f>$B$4</f>
        <v>1875</v>
      </c>
      <c r="C110" s="80"/>
      <c r="D110" s="80">
        <f>B110</f>
        <v>1875</v>
      </c>
      <c r="E110" s="80">
        <f t="shared" ref="E110:H114" si="21">D110</f>
        <v>1875</v>
      </c>
      <c r="F110" s="80">
        <f t="shared" si="21"/>
        <v>1875</v>
      </c>
      <c r="G110" s="80">
        <f t="shared" si="21"/>
        <v>1875</v>
      </c>
      <c r="H110" s="80">
        <f t="shared" si="21"/>
        <v>1875</v>
      </c>
      <c r="J110" s="103"/>
    </row>
    <row r="111" spans="1:10" s="76" customFormat="1" x14ac:dyDescent="0.2">
      <c r="A111" s="102" t="s">
        <v>8</v>
      </c>
      <c r="B111" s="98">
        <f>$B$5</f>
        <v>0.12</v>
      </c>
      <c r="C111" s="80"/>
      <c r="D111" s="80">
        <f>B111</f>
        <v>0.12</v>
      </c>
      <c r="E111" s="80">
        <f t="shared" si="21"/>
        <v>0.12</v>
      </c>
      <c r="F111" s="80">
        <f t="shared" si="21"/>
        <v>0.12</v>
      </c>
      <c r="G111" s="80">
        <f t="shared" si="21"/>
        <v>0.12</v>
      </c>
      <c r="H111" s="80">
        <f t="shared" si="21"/>
        <v>0.12</v>
      </c>
      <c r="J111" s="103"/>
    </row>
    <row r="112" spans="1:10" s="76" customFormat="1" x14ac:dyDescent="0.2">
      <c r="A112" s="102" t="s">
        <v>75</v>
      </c>
      <c r="B112" s="98">
        <f>$B$6</f>
        <v>50</v>
      </c>
      <c r="C112" s="80"/>
      <c r="D112" s="80">
        <f t="shared" ref="D112:D119" si="22">B112</f>
        <v>50</v>
      </c>
      <c r="E112" s="80">
        <f t="shared" si="21"/>
        <v>50</v>
      </c>
      <c r="F112" s="80">
        <f t="shared" si="21"/>
        <v>50</v>
      </c>
      <c r="G112" s="80">
        <f t="shared" si="21"/>
        <v>50</v>
      </c>
      <c r="H112" s="80">
        <f t="shared" si="21"/>
        <v>50</v>
      </c>
      <c r="J112" s="103"/>
    </row>
    <row r="113" spans="1:10" s="76" customFormat="1" x14ac:dyDescent="0.2">
      <c r="A113" s="102" t="s">
        <v>24</v>
      </c>
      <c r="B113" s="98">
        <f>$B$7</f>
        <v>50.5</v>
      </c>
      <c r="C113" s="80"/>
      <c r="D113" s="80">
        <f t="shared" si="22"/>
        <v>50.5</v>
      </c>
      <c r="E113" s="80">
        <f t="shared" si="21"/>
        <v>50.5</v>
      </c>
      <c r="F113" s="80">
        <f t="shared" si="21"/>
        <v>50.5</v>
      </c>
      <c r="G113" s="80">
        <f t="shared" si="21"/>
        <v>50.5</v>
      </c>
      <c r="H113" s="80">
        <f t="shared" si="21"/>
        <v>50.5</v>
      </c>
      <c r="J113" s="103"/>
    </row>
    <row r="114" spans="1:10" s="76" customFormat="1" x14ac:dyDescent="0.2">
      <c r="A114" s="102" t="s">
        <v>204</v>
      </c>
      <c r="B114" s="98">
        <f>$B$8</f>
        <v>0</v>
      </c>
      <c r="C114" s="80"/>
      <c r="D114" s="80">
        <f t="shared" si="22"/>
        <v>0</v>
      </c>
      <c r="E114" s="80">
        <f t="shared" si="21"/>
        <v>0</v>
      </c>
      <c r="F114" s="80">
        <f t="shared" si="21"/>
        <v>0</v>
      </c>
      <c r="G114" s="80">
        <f t="shared" si="21"/>
        <v>0</v>
      </c>
      <c r="H114" s="80">
        <f t="shared" si="21"/>
        <v>0</v>
      </c>
      <c r="J114" s="103"/>
    </row>
    <row r="115" spans="1:10" s="100" customFormat="1" ht="15" x14ac:dyDescent="0.25">
      <c r="A115" s="97" t="s">
        <v>208</v>
      </c>
      <c r="B115" s="108">
        <f>$B$9</f>
        <v>10</v>
      </c>
      <c r="C115" s="99"/>
      <c r="D115" s="99">
        <f>D17</f>
        <v>5</v>
      </c>
      <c r="E115" s="99">
        <f>E17</f>
        <v>7.5</v>
      </c>
      <c r="F115" s="99">
        <f>F17</f>
        <v>10</v>
      </c>
      <c r="G115" s="99">
        <f>G17</f>
        <v>12.5</v>
      </c>
      <c r="H115" s="99">
        <f>H17</f>
        <v>15</v>
      </c>
      <c r="J115" s="101"/>
    </row>
    <row r="116" spans="1:10" s="76" customFormat="1" x14ac:dyDescent="0.2">
      <c r="A116" s="102" t="s">
        <v>15</v>
      </c>
      <c r="B116" s="98">
        <f>$B$10</f>
        <v>11.2</v>
      </c>
      <c r="C116" s="80"/>
      <c r="D116" s="80">
        <f t="shared" si="22"/>
        <v>11.2</v>
      </c>
      <c r="E116" s="80">
        <f t="shared" ref="E116:H119" si="23">D116</f>
        <v>11.2</v>
      </c>
      <c r="F116" s="80">
        <f t="shared" si="23"/>
        <v>11.2</v>
      </c>
      <c r="G116" s="80">
        <f t="shared" si="23"/>
        <v>11.2</v>
      </c>
      <c r="H116" s="80">
        <f t="shared" si="23"/>
        <v>11.2</v>
      </c>
      <c r="J116" s="103"/>
    </row>
    <row r="117" spans="1:10" s="76" customFormat="1" x14ac:dyDescent="0.2">
      <c r="A117" s="102" t="s">
        <v>17</v>
      </c>
      <c r="B117" s="98">
        <f>$B$11</f>
        <v>0.48</v>
      </c>
      <c r="C117" s="80"/>
      <c r="D117" s="80">
        <f t="shared" si="22"/>
        <v>0.48</v>
      </c>
      <c r="E117" s="80">
        <f t="shared" si="23"/>
        <v>0.48</v>
      </c>
      <c r="F117" s="80">
        <f t="shared" si="23"/>
        <v>0.48</v>
      </c>
      <c r="G117" s="80">
        <f t="shared" si="23"/>
        <v>0.48</v>
      </c>
      <c r="H117" s="80">
        <f t="shared" si="23"/>
        <v>0.48</v>
      </c>
      <c r="J117" s="103"/>
    </row>
    <row r="118" spans="1:10" s="76" customFormat="1" x14ac:dyDescent="0.2">
      <c r="A118" s="102" t="s">
        <v>206</v>
      </c>
      <c r="B118" s="98">
        <f>$B$12</f>
        <v>0.33900000000000002</v>
      </c>
      <c r="C118" s="80"/>
      <c r="D118" s="80">
        <f t="shared" si="22"/>
        <v>0.33900000000000002</v>
      </c>
      <c r="E118" s="80">
        <f t="shared" si="23"/>
        <v>0.33900000000000002</v>
      </c>
      <c r="F118" s="80">
        <f t="shared" si="23"/>
        <v>0.33900000000000002</v>
      </c>
      <c r="G118" s="80">
        <f t="shared" si="23"/>
        <v>0.33900000000000002</v>
      </c>
      <c r="H118" s="80">
        <f t="shared" si="23"/>
        <v>0.33900000000000002</v>
      </c>
      <c r="J118" s="103"/>
    </row>
    <row r="119" spans="1:10" s="76" customFormat="1" x14ac:dyDescent="0.2">
      <c r="A119" s="102" t="s">
        <v>16</v>
      </c>
      <c r="B119" s="98">
        <f>$B$14</f>
        <v>4500</v>
      </c>
      <c r="C119" s="80"/>
      <c r="D119" s="80">
        <f t="shared" si="22"/>
        <v>4500</v>
      </c>
      <c r="E119" s="80">
        <f t="shared" si="23"/>
        <v>4500</v>
      </c>
      <c r="F119" s="80">
        <f t="shared" si="23"/>
        <v>4500</v>
      </c>
      <c r="G119" s="80">
        <f t="shared" si="23"/>
        <v>4500</v>
      </c>
      <c r="H119" s="80">
        <f t="shared" si="23"/>
        <v>4500</v>
      </c>
      <c r="J119" s="103"/>
    </row>
    <row r="120" spans="1:10" s="76" customFormat="1" ht="15" x14ac:dyDescent="0.2">
      <c r="A120" s="97" t="s">
        <v>55</v>
      </c>
      <c r="B120" s="102"/>
      <c r="J120" s="103"/>
    </row>
    <row r="121" spans="1:10" s="76" customFormat="1" x14ac:dyDescent="0.2">
      <c r="A121" s="102" t="s">
        <v>207</v>
      </c>
      <c r="B121" s="85">
        <f>B119</f>
        <v>4500</v>
      </c>
      <c r="C121" s="85"/>
      <c r="D121" s="85">
        <f>D119</f>
        <v>4500</v>
      </c>
      <c r="E121" s="85">
        <f>E119</f>
        <v>4500</v>
      </c>
      <c r="F121" s="85">
        <f>F119</f>
        <v>4500</v>
      </c>
      <c r="G121" s="85">
        <f>G119</f>
        <v>4500</v>
      </c>
      <c r="H121" s="85">
        <f>H119</f>
        <v>4500</v>
      </c>
      <c r="J121" s="103"/>
    </row>
    <row r="122" spans="1:10" s="76" customFormat="1" x14ac:dyDescent="0.2">
      <c r="A122" s="102" t="s">
        <v>41</v>
      </c>
      <c r="B122" s="86">
        <f>-PMT(B111,B112,B110)</f>
        <v>225.78124405975109</v>
      </c>
      <c r="C122" s="86"/>
      <c r="D122" s="86">
        <f>-PMT(D111,D112,D110)</f>
        <v>225.78124405975109</v>
      </c>
      <c r="E122" s="86">
        <f>-PMT(E111,E112,E110)</f>
        <v>225.78124405975109</v>
      </c>
      <c r="F122" s="86">
        <f>-PMT(F111,F112,F110)</f>
        <v>225.78124405975109</v>
      </c>
      <c r="G122" s="86">
        <f>-PMT(G111,G112,G110)</f>
        <v>225.78124405975109</v>
      </c>
      <c r="H122" s="86">
        <f>-PMT(H111,H112,H110)</f>
        <v>225.78124405975109</v>
      </c>
      <c r="J122" s="103"/>
    </row>
    <row r="123" spans="1:10" s="76" customFormat="1" x14ac:dyDescent="0.2">
      <c r="A123" s="102" t="s">
        <v>42</v>
      </c>
      <c r="B123" s="87">
        <f>B113+(B121/1000*B114+B121/1000*B115/B117)</f>
        <v>144.25</v>
      </c>
      <c r="C123" s="87"/>
      <c r="D123" s="87">
        <f>D113+(D121/1000*D114+D121/1000*D115/D117)</f>
        <v>97.375</v>
      </c>
      <c r="E123" s="87">
        <f>E113+(E121/1000*E114+E121/1000*E115/E117)</f>
        <v>120.8125</v>
      </c>
      <c r="F123" s="87">
        <f>F113+(F121/1000*F114+F121/1000*F115/F117)</f>
        <v>144.25</v>
      </c>
      <c r="G123" s="87">
        <f>G113+(G121/1000*G114+G121/1000*G115/G117)</f>
        <v>167.6875</v>
      </c>
      <c r="H123" s="87">
        <f>H113+(H121/1000*H114+H121/1000*H115/H117)</f>
        <v>191.125</v>
      </c>
      <c r="J123" s="103"/>
    </row>
    <row r="124" spans="1:10" s="76" customFormat="1" x14ac:dyDescent="0.2">
      <c r="A124" s="102" t="s">
        <v>43</v>
      </c>
      <c r="B124" s="87">
        <f>(B121/1000*B116*B118/B117)</f>
        <v>35.594999999999999</v>
      </c>
      <c r="C124" s="87"/>
      <c r="D124" s="87">
        <f>(D121/1000*D116*D118/D117)</f>
        <v>35.594999999999999</v>
      </c>
      <c r="E124" s="87">
        <f>(E121/1000*E116*E118/E117)</f>
        <v>35.594999999999999</v>
      </c>
      <c r="F124" s="87">
        <f>(F121/1000*F116*F118/F117)</f>
        <v>35.594999999999999</v>
      </c>
      <c r="G124" s="87">
        <f>(G121/1000*G116*G118/G117)</f>
        <v>35.594999999999999</v>
      </c>
      <c r="H124" s="87">
        <f>(H121/1000*H116*H118/H117)</f>
        <v>35.594999999999999</v>
      </c>
      <c r="J124" s="103"/>
    </row>
    <row r="127" spans="1:10" s="94" customFormat="1" ht="15" x14ac:dyDescent="0.25">
      <c r="A127" s="92" t="s">
        <v>168</v>
      </c>
      <c r="B127" s="93"/>
      <c r="D127" s="95">
        <f>(D140+D141+D142)/D139*100</f>
        <v>8.6184165346611366</v>
      </c>
      <c r="E127" s="95">
        <f>(E140+E141+E142)/E139*100</f>
        <v>8.8161665346611358</v>
      </c>
      <c r="F127" s="95">
        <f>(F140+F141+F142)/F139*100</f>
        <v>9.013916534661135</v>
      </c>
      <c r="G127" s="95">
        <f>(G140+G141+G142)/G139*100</f>
        <v>9.2116665346611359</v>
      </c>
      <c r="H127" s="95">
        <f>(H140+H141+H142)/H139*100</f>
        <v>9.4094165346611351</v>
      </c>
      <c r="J127" s="96"/>
    </row>
    <row r="128" spans="1:10" s="76" customFormat="1" x14ac:dyDescent="0.2">
      <c r="A128" s="102" t="s">
        <v>10</v>
      </c>
      <c r="B128" s="98">
        <f>$B$4</f>
        <v>1875</v>
      </c>
      <c r="C128" s="80"/>
      <c r="D128" s="80">
        <f>B128</f>
        <v>1875</v>
      </c>
      <c r="E128" s="80">
        <f t="shared" ref="E128:H133" si="24">D128</f>
        <v>1875</v>
      </c>
      <c r="F128" s="80">
        <f t="shared" si="24"/>
        <v>1875</v>
      </c>
      <c r="G128" s="80">
        <f t="shared" si="24"/>
        <v>1875</v>
      </c>
      <c r="H128" s="80">
        <f t="shared" si="24"/>
        <v>1875</v>
      </c>
      <c r="J128" s="103"/>
    </row>
    <row r="129" spans="1:10" s="76" customFormat="1" x14ac:dyDescent="0.2">
      <c r="A129" s="102" t="s">
        <v>8</v>
      </c>
      <c r="B129" s="98">
        <f>$B$5</f>
        <v>0.12</v>
      </c>
      <c r="C129" s="80"/>
      <c r="D129" s="80">
        <f>B129</f>
        <v>0.12</v>
      </c>
      <c r="E129" s="80">
        <f t="shared" si="24"/>
        <v>0.12</v>
      </c>
      <c r="F129" s="80">
        <f t="shared" si="24"/>
        <v>0.12</v>
      </c>
      <c r="G129" s="80">
        <f t="shared" si="24"/>
        <v>0.12</v>
      </c>
      <c r="H129" s="80">
        <f t="shared" si="24"/>
        <v>0.12</v>
      </c>
      <c r="J129" s="103"/>
    </row>
    <row r="130" spans="1:10" s="76" customFormat="1" x14ac:dyDescent="0.2">
      <c r="A130" s="102" t="s">
        <v>75</v>
      </c>
      <c r="B130" s="98">
        <f>$B$6</f>
        <v>50</v>
      </c>
      <c r="C130" s="80"/>
      <c r="D130" s="80">
        <f t="shared" ref="D130:D133" si="25">B130</f>
        <v>50</v>
      </c>
      <c r="E130" s="80">
        <f t="shared" si="24"/>
        <v>50</v>
      </c>
      <c r="F130" s="80">
        <f t="shared" si="24"/>
        <v>50</v>
      </c>
      <c r="G130" s="80">
        <f t="shared" si="24"/>
        <v>50</v>
      </c>
      <c r="H130" s="80">
        <f t="shared" si="24"/>
        <v>50</v>
      </c>
      <c r="J130" s="103"/>
    </row>
    <row r="131" spans="1:10" s="76" customFormat="1" x14ac:dyDescent="0.2">
      <c r="A131" s="102" t="s">
        <v>24</v>
      </c>
      <c r="B131" s="98">
        <f>$B$7</f>
        <v>50.5</v>
      </c>
      <c r="C131" s="80"/>
      <c r="D131" s="80">
        <f t="shared" si="25"/>
        <v>50.5</v>
      </c>
      <c r="E131" s="80">
        <f t="shared" si="24"/>
        <v>50.5</v>
      </c>
      <c r="F131" s="80">
        <f t="shared" si="24"/>
        <v>50.5</v>
      </c>
      <c r="G131" s="80">
        <f t="shared" si="24"/>
        <v>50.5</v>
      </c>
      <c r="H131" s="80">
        <f t="shared" si="24"/>
        <v>50.5</v>
      </c>
      <c r="J131" s="103"/>
    </row>
    <row r="132" spans="1:10" s="76" customFormat="1" x14ac:dyDescent="0.2">
      <c r="A132" s="102" t="s">
        <v>204</v>
      </c>
      <c r="B132" s="98">
        <f>$B$8</f>
        <v>0</v>
      </c>
      <c r="C132" s="80"/>
      <c r="D132" s="80">
        <f t="shared" si="25"/>
        <v>0</v>
      </c>
      <c r="E132" s="80">
        <f t="shared" si="24"/>
        <v>0</v>
      </c>
      <c r="F132" s="80">
        <f t="shared" si="24"/>
        <v>0</v>
      </c>
      <c r="G132" s="80">
        <f t="shared" si="24"/>
        <v>0</v>
      </c>
      <c r="H132" s="80">
        <f t="shared" si="24"/>
        <v>0</v>
      </c>
      <c r="J132" s="103"/>
    </row>
    <row r="133" spans="1:10" s="76" customFormat="1" x14ac:dyDescent="0.2">
      <c r="A133" s="102" t="s">
        <v>205</v>
      </c>
      <c r="B133" s="98">
        <f>$B$9</f>
        <v>10</v>
      </c>
      <c r="C133" s="80"/>
      <c r="D133" s="80">
        <f t="shared" si="25"/>
        <v>10</v>
      </c>
      <c r="E133" s="80">
        <f t="shared" si="24"/>
        <v>10</v>
      </c>
      <c r="F133" s="80">
        <f t="shared" si="24"/>
        <v>10</v>
      </c>
      <c r="G133" s="80">
        <f t="shared" si="24"/>
        <v>10</v>
      </c>
      <c r="H133" s="80">
        <f t="shared" si="24"/>
        <v>10</v>
      </c>
      <c r="J133" s="103"/>
    </row>
    <row r="134" spans="1:10" s="100" customFormat="1" ht="15" x14ac:dyDescent="0.25">
      <c r="A134" s="97" t="s">
        <v>15</v>
      </c>
      <c r="B134" s="108">
        <f>$B$10</f>
        <v>11.2</v>
      </c>
      <c r="C134" s="99"/>
      <c r="D134" s="99">
        <f>D20</f>
        <v>5.6</v>
      </c>
      <c r="E134" s="99">
        <f>E20</f>
        <v>8.3999999999999986</v>
      </c>
      <c r="F134" s="99">
        <f>F20</f>
        <v>11.2</v>
      </c>
      <c r="G134" s="99">
        <f>G20</f>
        <v>14</v>
      </c>
      <c r="H134" s="99">
        <f>H20</f>
        <v>16.799999999999997</v>
      </c>
      <c r="J134" s="101"/>
    </row>
    <row r="135" spans="1:10" s="76" customFormat="1" x14ac:dyDescent="0.2">
      <c r="A135" s="102" t="s">
        <v>17</v>
      </c>
      <c r="B135" s="98">
        <f>$B$11</f>
        <v>0.48</v>
      </c>
      <c r="C135" s="80"/>
      <c r="D135" s="80">
        <f t="shared" ref="D135:D137" si="26">B135</f>
        <v>0.48</v>
      </c>
      <c r="E135" s="80">
        <f t="shared" ref="E135:H137" si="27">D135</f>
        <v>0.48</v>
      </c>
      <c r="F135" s="80">
        <f t="shared" si="27"/>
        <v>0.48</v>
      </c>
      <c r="G135" s="80">
        <f t="shared" si="27"/>
        <v>0.48</v>
      </c>
      <c r="H135" s="80">
        <f t="shared" si="27"/>
        <v>0.48</v>
      </c>
      <c r="J135" s="103"/>
    </row>
    <row r="136" spans="1:10" s="76" customFormat="1" x14ac:dyDescent="0.2">
      <c r="A136" s="102" t="s">
        <v>206</v>
      </c>
      <c r="B136" s="98">
        <f>$B$12</f>
        <v>0.33900000000000002</v>
      </c>
      <c r="C136" s="80"/>
      <c r="D136" s="80">
        <f t="shared" si="26"/>
        <v>0.33900000000000002</v>
      </c>
      <c r="E136" s="80">
        <f t="shared" si="27"/>
        <v>0.33900000000000002</v>
      </c>
      <c r="F136" s="80">
        <f t="shared" si="27"/>
        <v>0.33900000000000002</v>
      </c>
      <c r="G136" s="80">
        <f t="shared" si="27"/>
        <v>0.33900000000000002</v>
      </c>
      <c r="H136" s="80">
        <f t="shared" si="27"/>
        <v>0.33900000000000002</v>
      </c>
      <c r="J136" s="103"/>
    </row>
    <row r="137" spans="1:10" s="76" customFormat="1" x14ac:dyDescent="0.2">
      <c r="A137" s="102" t="s">
        <v>16</v>
      </c>
      <c r="B137" s="98">
        <f>$B$14</f>
        <v>4500</v>
      </c>
      <c r="C137" s="80"/>
      <c r="D137" s="80">
        <f t="shared" si="26"/>
        <v>4500</v>
      </c>
      <c r="E137" s="80">
        <f t="shared" si="27"/>
        <v>4500</v>
      </c>
      <c r="F137" s="80">
        <f t="shared" si="27"/>
        <v>4500</v>
      </c>
      <c r="G137" s="80">
        <f t="shared" si="27"/>
        <v>4500</v>
      </c>
      <c r="H137" s="80">
        <f t="shared" si="27"/>
        <v>4500</v>
      </c>
      <c r="J137" s="103"/>
    </row>
    <row r="138" spans="1:10" s="76" customFormat="1" ht="15" x14ac:dyDescent="0.2">
      <c r="A138" s="97" t="s">
        <v>55</v>
      </c>
      <c r="B138" s="102"/>
      <c r="J138" s="103"/>
    </row>
    <row r="139" spans="1:10" s="76" customFormat="1" x14ac:dyDescent="0.2">
      <c r="A139" s="102" t="s">
        <v>207</v>
      </c>
      <c r="B139" s="85">
        <f>B137</f>
        <v>4500</v>
      </c>
      <c r="C139" s="85"/>
      <c r="D139" s="85">
        <f>D137</f>
        <v>4500</v>
      </c>
      <c r="E139" s="85">
        <f>E137</f>
        <v>4500</v>
      </c>
      <c r="F139" s="85">
        <f>F137</f>
        <v>4500</v>
      </c>
      <c r="G139" s="85">
        <f>G137</f>
        <v>4500</v>
      </c>
      <c r="H139" s="85">
        <f>H137</f>
        <v>4500</v>
      </c>
      <c r="J139" s="103"/>
    </row>
    <row r="140" spans="1:10" s="76" customFormat="1" x14ac:dyDescent="0.2">
      <c r="A140" s="102" t="s">
        <v>41</v>
      </c>
      <c r="B140" s="86">
        <f>-PMT(B129,B130,B128)</f>
        <v>225.78124405975109</v>
      </c>
      <c r="C140" s="86"/>
      <c r="D140" s="86">
        <f>-PMT(D129,D130,D128)</f>
        <v>225.78124405975109</v>
      </c>
      <c r="E140" s="86">
        <f>-PMT(E129,E130,E128)</f>
        <v>225.78124405975109</v>
      </c>
      <c r="F140" s="86">
        <f>-PMT(F129,F130,F128)</f>
        <v>225.78124405975109</v>
      </c>
      <c r="G140" s="86">
        <f>-PMT(G129,G130,G128)</f>
        <v>225.78124405975109</v>
      </c>
      <c r="H140" s="86">
        <f>-PMT(H129,H130,H128)</f>
        <v>225.78124405975109</v>
      </c>
      <c r="J140" s="103"/>
    </row>
    <row r="141" spans="1:10" s="76" customFormat="1" x14ac:dyDescent="0.2">
      <c r="A141" s="102" t="s">
        <v>42</v>
      </c>
      <c r="B141" s="87">
        <f>B131+(B139/1000*B132+B139/1000*B133/B135)</f>
        <v>144.25</v>
      </c>
      <c r="C141" s="87"/>
      <c r="D141" s="87">
        <f>D131+(D139/1000*D132+D139/1000*D133/D135)</f>
        <v>144.25</v>
      </c>
      <c r="E141" s="87">
        <f>E131+(E139/1000*E132+E139/1000*E133/E135)</f>
        <v>144.25</v>
      </c>
      <c r="F141" s="87">
        <f>F131+(F139/1000*F132+F139/1000*F133/F135)</f>
        <v>144.25</v>
      </c>
      <c r="G141" s="87">
        <f>G131+(G139/1000*G132+G139/1000*G133/G135)</f>
        <v>144.25</v>
      </c>
      <c r="H141" s="87">
        <f>H131+(H139/1000*H132+H139/1000*H133/H135)</f>
        <v>144.25</v>
      </c>
      <c r="J141" s="103"/>
    </row>
    <row r="142" spans="1:10" s="76" customFormat="1" x14ac:dyDescent="0.2">
      <c r="A142" s="102" t="s">
        <v>43</v>
      </c>
      <c r="B142" s="87">
        <f>(B139/1000*B134*B136/B135)</f>
        <v>35.594999999999999</v>
      </c>
      <c r="C142" s="87"/>
      <c r="D142" s="87">
        <f>(D139/1000*D134*D136/D135)</f>
        <v>17.797499999999999</v>
      </c>
      <c r="E142" s="87">
        <f>(E139/1000*E134*E136/E135)</f>
        <v>26.696249999999999</v>
      </c>
      <c r="F142" s="87">
        <f>(F139/1000*F134*F136/F135)</f>
        <v>35.594999999999999</v>
      </c>
      <c r="G142" s="87">
        <f>(G139/1000*G134*G136/G135)</f>
        <v>44.493750000000006</v>
      </c>
      <c r="H142" s="87">
        <f>(H139/1000*H134*H136/H135)</f>
        <v>53.392499999999998</v>
      </c>
      <c r="J142" s="103"/>
    </row>
    <row r="145" spans="1:10" s="94" customFormat="1" ht="15" x14ac:dyDescent="0.25">
      <c r="A145" s="92" t="s">
        <v>169</v>
      </c>
      <c r="B145" s="93"/>
      <c r="D145" s="95">
        <f>(D158+D159+D160)/D157*100</f>
        <v>11.888249867994469</v>
      </c>
      <c r="E145" s="95">
        <f>(E158+E159+E160)/E157*100</f>
        <v>9.9720276457722452</v>
      </c>
      <c r="F145" s="95">
        <f>(F158+F159+F160)/F157*100</f>
        <v>9.013916534661135</v>
      </c>
      <c r="G145" s="95">
        <f>(G158+G159+G160)/G157*100</f>
        <v>8.4390498679944699</v>
      </c>
      <c r="H145" s="95">
        <f>(H158+H159+H160)/H157*100</f>
        <v>8.0558054235500247</v>
      </c>
      <c r="J145" s="96"/>
    </row>
    <row r="146" spans="1:10" s="76" customFormat="1" x14ac:dyDescent="0.2">
      <c r="A146" s="102" t="s">
        <v>10</v>
      </c>
      <c r="B146" s="98">
        <f>$B$4</f>
        <v>1875</v>
      </c>
      <c r="C146" s="80"/>
      <c r="D146" s="80">
        <f>B146</f>
        <v>1875</v>
      </c>
      <c r="E146" s="80">
        <f t="shared" ref="E146:H152" si="28">D146</f>
        <v>1875</v>
      </c>
      <c r="F146" s="80">
        <f t="shared" si="28"/>
        <v>1875</v>
      </c>
      <c r="G146" s="80">
        <f t="shared" si="28"/>
        <v>1875</v>
      </c>
      <c r="H146" s="80">
        <f t="shared" si="28"/>
        <v>1875</v>
      </c>
      <c r="J146" s="103"/>
    </row>
    <row r="147" spans="1:10" s="76" customFormat="1" x14ac:dyDescent="0.2">
      <c r="A147" s="102" t="s">
        <v>8</v>
      </c>
      <c r="B147" s="98">
        <f>$B$5</f>
        <v>0.12</v>
      </c>
      <c r="C147" s="80"/>
      <c r="D147" s="80">
        <f>B147</f>
        <v>0.12</v>
      </c>
      <c r="E147" s="80">
        <f t="shared" si="28"/>
        <v>0.12</v>
      </c>
      <c r="F147" s="80">
        <f t="shared" si="28"/>
        <v>0.12</v>
      </c>
      <c r="G147" s="80">
        <f t="shared" si="28"/>
        <v>0.12</v>
      </c>
      <c r="H147" s="80">
        <f t="shared" si="28"/>
        <v>0.12</v>
      </c>
      <c r="J147" s="103"/>
    </row>
    <row r="148" spans="1:10" s="76" customFormat="1" x14ac:dyDescent="0.2">
      <c r="A148" s="102" t="s">
        <v>75</v>
      </c>
      <c r="B148" s="98">
        <f>$B$6</f>
        <v>50</v>
      </c>
      <c r="C148" s="80"/>
      <c r="D148" s="80">
        <f t="shared" ref="D148:D152" si="29">B148</f>
        <v>50</v>
      </c>
      <c r="E148" s="80">
        <f t="shared" si="28"/>
        <v>50</v>
      </c>
      <c r="F148" s="80">
        <f t="shared" si="28"/>
        <v>50</v>
      </c>
      <c r="G148" s="80">
        <f t="shared" si="28"/>
        <v>50</v>
      </c>
      <c r="H148" s="80">
        <f t="shared" si="28"/>
        <v>50</v>
      </c>
      <c r="J148" s="103"/>
    </row>
    <row r="149" spans="1:10" s="76" customFormat="1" x14ac:dyDescent="0.2">
      <c r="A149" s="102" t="s">
        <v>24</v>
      </c>
      <c r="B149" s="98">
        <f>$B$7</f>
        <v>50.5</v>
      </c>
      <c r="C149" s="80"/>
      <c r="D149" s="80">
        <f t="shared" si="29"/>
        <v>50.5</v>
      </c>
      <c r="E149" s="80">
        <f t="shared" si="28"/>
        <v>50.5</v>
      </c>
      <c r="F149" s="80">
        <f t="shared" si="28"/>
        <v>50.5</v>
      </c>
      <c r="G149" s="80">
        <f t="shared" si="28"/>
        <v>50.5</v>
      </c>
      <c r="H149" s="80">
        <f t="shared" si="28"/>
        <v>50.5</v>
      </c>
      <c r="J149" s="103"/>
    </row>
    <row r="150" spans="1:10" s="76" customFormat="1" x14ac:dyDescent="0.2">
      <c r="A150" s="102" t="s">
        <v>204</v>
      </c>
      <c r="B150" s="98">
        <f>$B$8</f>
        <v>0</v>
      </c>
      <c r="C150" s="80"/>
      <c r="D150" s="80">
        <f t="shared" si="29"/>
        <v>0</v>
      </c>
      <c r="E150" s="80">
        <f t="shared" si="28"/>
        <v>0</v>
      </c>
      <c r="F150" s="80">
        <f t="shared" si="28"/>
        <v>0</v>
      </c>
      <c r="G150" s="80">
        <f t="shared" si="28"/>
        <v>0</v>
      </c>
      <c r="H150" s="80">
        <f t="shared" si="28"/>
        <v>0</v>
      </c>
      <c r="J150" s="103"/>
    </row>
    <row r="151" spans="1:10" s="76" customFormat="1" x14ac:dyDescent="0.2">
      <c r="A151" s="102" t="s">
        <v>205</v>
      </c>
      <c r="B151" s="98">
        <f>$B$9</f>
        <v>10</v>
      </c>
      <c r="C151" s="80"/>
      <c r="D151" s="80">
        <f t="shared" si="29"/>
        <v>10</v>
      </c>
      <c r="E151" s="80">
        <f t="shared" si="28"/>
        <v>10</v>
      </c>
      <c r="F151" s="80">
        <f t="shared" si="28"/>
        <v>10</v>
      </c>
      <c r="G151" s="80">
        <f t="shared" si="28"/>
        <v>10</v>
      </c>
      <c r="H151" s="80">
        <f t="shared" si="28"/>
        <v>10</v>
      </c>
      <c r="J151" s="103"/>
    </row>
    <row r="152" spans="1:10" s="76" customFormat="1" x14ac:dyDescent="0.2">
      <c r="A152" s="102" t="s">
        <v>15</v>
      </c>
      <c r="B152" s="98">
        <f>$B$10</f>
        <v>11.2</v>
      </c>
      <c r="C152" s="80"/>
      <c r="D152" s="80">
        <f t="shared" si="29"/>
        <v>11.2</v>
      </c>
      <c r="E152" s="80">
        <f t="shared" si="28"/>
        <v>11.2</v>
      </c>
      <c r="F152" s="80">
        <f t="shared" si="28"/>
        <v>11.2</v>
      </c>
      <c r="G152" s="80">
        <f t="shared" si="28"/>
        <v>11.2</v>
      </c>
      <c r="H152" s="80">
        <f t="shared" si="28"/>
        <v>11.2</v>
      </c>
      <c r="J152" s="103"/>
    </row>
    <row r="153" spans="1:10" s="100" customFormat="1" ht="15" x14ac:dyDescent="0.25">
      <c r="A153" s="97" t="s">
        <v>17</v>
      </c>
      <c r="B153" s="108">
        <f>$B$11</f>
        <v>0.48</v>
      </c>
      <c r="C153" s="99"/>
      <c r="D153" s="99">
        <f>D23</f>
        <v>0.24</v>
      </c>
      <c r="E153" s="99">
        <f>E23</f>
        <v>0.36</v>
      </c>
      <c r="F153" s="99">
        <f>F23</f>
        <v>0.48</v>
      </c>
      <c r="G153" s="99">
        <f>G23</f>
        <v>0.6</v>
      </c>
      <c r="H153" s="99">
        <f>H23</f>
        <v>0.72</v>
      </c>
      <c r="J153" s="101"/>
    </row>
    <row r="154" spans="1:10" s="76" customFormat="1" x14ac:dyDescent="0.2">
      <c r="A154" s="102" t="s">
        <v>206</v>
      </c>
      <c r="B154" s="98">
        <f>$B$12</f>
        <v>0.33900000000000002</v>
      </c>
      <c r="C154" s="80"/>
      <c r="D154" s="80">
        <f t="shared" ref="D154:D155" si="30">B154</f>
        <v>0.33900000000000002</v>
      </c>
      <c r="E154" s="80">
        <f t="shared" ref="E154:H155" si="31">D154</f>
        <v>0.33900000000000002</v>
      </c>
      <c r="F154" s="80">
        <f t="shared" si="31"/>
        <v>0.33900000000000002</v>
      </c>
      <c r="G154" s="80">
        <f t="shared" si="31"/>
        <v>0.33900000000000002</v>
      </c>
      <c r="H154" s="80">
        <f t="shared" si="31"/>
        <v>0.33900000000000002</v>
      </c>
      <c r="J154" s="103"/>
    </row>
    <row r="155" spans="1:10" s="76" customFormat="1" x14ac:dyDescent="0.2">
      <c r="A155" s="102" t="s">
        <v>16</v>
      </c>
      <c r="B155" s="98">
        <f>$B$14</f>
        <v>4500</v>
      </c>
      <c r="C155" s="80"/>
      <c r="D155" s="80">
        <f t="shared" si="30"/>
        <v>4500</v>
      </c>
      <c r="E155" s="80">
        <f t="shared" si="31"/>
        <v>4500</v>
      </c>
      <c r="F155" s="80">
        <f t="shared" si="31"/>
        <v>4500</v>
      </c>
      <c r="G155" s="80">
        <f t="shared" si="31"/>
        <v>4500</v>
      </c>
      <c r="H155" s="80">
        <f t="shared" si="31"/>
        <v>4500</v>
      </c>
      <c r="J155" s="103"/>
    </row>
    <row r="156" spans="1:10" s="76" customFormat="1" ht="15" x14ac:dyDescent="0.2">
      <c r="A156" s="97" t="s">
        <v>55</v>
      </c>
      <c r="B156" s="102"/>
      <c r="J156" s="103"/>
    </row>
    <row r="157" spans="1:10" s="76" customFormat="1" x14ac:dyDescent="0.2">
      <c r="A157" s="102" t="s">
        <v>207</v>
      </c>
      <c r="B157" s="85">
        <f>B155</f>
        <v>4500</v>
      </c>
      <c r="C157" s="85"/>
      <c r="D157" s="85">
        <f>D155</f>
        <v>4500</v>
      </c>
      <c r="E157" s="85">
        <f>E155</f>
        <v>4500</v>
      </c>
      <c r="F157" s="85">
        <f>F155</f>
        <v>4500</v>
      </c>
      <c r="G157" s="85">
        <f>G155</f>
        <v>4500</v>
      </c>
      <c r="H157" s="85">
        <f>H155</f>
        <v>4500</v>
      </c>
      <c r="J157" s="103"/>
    </row>
    <row r="158" spans="1:10" s="76" customFormat="1" x14ac:dyDescent="0.2">
      <c r="A158" s="102" t="s">
        <v>41</v>
      </c>
      <c r="B158" s="86">
        <f>-PMT(B147,B148,B146)</f>
        <v>225.78124405975109</v>
      </c>
      <c r="C158" s="86"/>
      <c r="D158" s="86">
        <f>-PMT(D147,D148,D146)</f>
        <v>225.78124405975109</v>
      </c>
      <c r="E158" s="86">
        <f>-PMT(E147,E148,E146)</f>
        <v>225.78124405975109</v>
      </c>
      <c r="F158" s="86">
        <f>-PMT(F147,F148,F146)</f>
        <v>225.78124405975109</v>
      </c>
      <c r="G158" s="86">
        <f>-PMT(G147,G148,G146)</f>
        <v>225.78124405975109</v>
      </c>
      <c r="H158" s="86">
        <f>-PMT(H147,H148,H146)</f>
        <v>225.78124405975109</v>
      </c>
      <c r="J158" s="103"/>
    </row>
    <row r="159" spans="1:10" s="76" customFormat="1" x14ac:dyDescent="0.2">
      <c r="A159" s="102" t="s">
        <v>42</v>
      </c>
      <c r="B159" s="87">
        <f>B149+(B157/1000*B150+B157/1000*B151/B153)</f>
        <v>144.25</v>
      </c>
      <c r="C159" s="87"/>
      <c r="D159" s="87">
        <f>D149+(D157/1000*D150+D157/1000*D151/D153)</f>
        <v>238</v>
      </c>
      <c r="E159" s="87">
        <f>E149+(E157/1000*E150+E157/1000*E151/E153)</f>
        <v>175.5</v>
      </c>
      <c r="F159" s="87">
        <f>F149+(F157/1000*F150+F157/1000*F151/F153)</f>
        <v>144.25</v>
      </c>
      <c r="G159" s="87">
        <f>G149+(G157/1000*G150+G157/1000*G151/G153)</f>
        <v>125.5</v>
      </c>
      <c r="H159" s="87">
        <f>H149+(H157/1000*H150+H157/1000*H151/H153)</f>
        <v>113</v>
      </c>
      <c r="J159" s="103"/>
    </row>
    <row r="160" spans="1:10" s="76" customFormat="1" x14ac:dyDescent="0.2">
      <c r="A160" s="102" t="s">
        <v>43</v>
      </c>
      <c r="B160" s="87">
        <f>(B157/1000*B152*B154/B153)</f>
        <v>35.594999999999999</v>
      </c>
      <c r="C160" s="87"/>
      <c r="D160" s="87">
        <f>(D157/1000*D152*D154/D153)</f>
        <v>71.19</v>
      </c>
      <c r="E160" s="87">
        <f>(E157/1000*E152*E154/E153)</f>
        <v>47.46</v>
      </c>
      <c r="F160" s="87">
        <f>(F157/1000*F152*F154/F153)</f>
        <v>35.594999999999999</v>
      </c>
      <c r="G160" s="87">
        <f>(G157/1000*G152*G154/G153)</f>
        <v>28.475999999999999</v>
      </c>
      <c r="H160" s="87">
        <f>(H157/1000*H152*H154/H153)</f>
        <v>23.73</v>
      </c>
      <c r="J160" s="103"/>
    </row>
    <row r="163" spans="1:10" s="94" customFormat="1" ht="15" x14ac:dyDescent="0.25">
      <c r="A163" s="92" t="s">
        <v>170</v>
      </c>
      <c r="B163" s="93"/>
      <c r="D163" s="95">
        <f>(D176+D177+D178)/D175*100</f>
        <v>15.153499735988937</v>
      </c>
      <c r="E163" s="95">
        <f>(E176+E177+E178)/E175*100</f>
        <v>11.06044426843707</v>
      </c>
      <c r="F163" s="95">
        <f>(F176+F177+F178)/F175*100</f>
        <v>9.013916534661135</v>
      </c>
      <c r="G163" s="95">
        <f>(G176+G177+G178)/G175*100</f>
        <v>7.7859998943955748</v>
      </c>
      <c r="H163" s="95">
        <f>(H176+H177+H178)/H175*100</f>
        <v>6.9673888008852005</v>
      </c>
      <c r="J163" s="96"/>
    </row>
    <row r="164" spans="1:10" s="76" customFormat="1" x14ac:dyDescent="0.2">
      <c r="A164" s="102" t="s">
        <v>10</v>
      </c>
      <c r="B164" s="98">
        <f>$B$4</f>
        <v>1875</v>
      </c>
      <c r="C164" s="80"/>
      <c r="D164" s="80">
        <f>B164</f>
        <v>1875</v>
      </c>
      <c r="E164" s="80">
        <f t="shared" ref="E164:H172" si="32">D164</f>
        <v>1875</v>
      </c>
      <c r="F164" s="80">
        <f t="shared" si="32"/>
        <v>1875</v>
      </c>
      <c r="G164" s="80">
        <f t="shared" si="32"/>
        <v>1875</v>
      </c>
      <c r="H164" s="80">
        <f t="shared" si="32"/>
        <v>1875</v>
      </c>
      <c r="J164" s="103"/>
    </row>
    <row r="165" spans="1:10" s="76" customFormat="1" x14ac:dyDescent="0.2">
      <c r="A165" s="102" t="s">
        <v>8</v>
      </c>
      <c r="B165" s="98">
        <f>$B$5</f>
        <v>0.12</v>
      </c>
      <c r="C165" s="80"/>
      <c r="D165" s="80">
        <f>B165</f>
        <v>0.12</v>
      </c>
      <c r="E165" s="80">
        <f t="shared" si="32"/>
        <v>0.12</v>
      </c>
      <c r="F165" s="80">
        <f t="shared" si="32"/>
        <v>0.12</v>
      </c>
      <c r="G165" s="80">
        <f t="shared" si="32"/>
        <v>0.12</v>
      </c>
      <c r="H165" s="80">
        <f t="shared" si="32"/>
        <v>0.12</v>
      </c>
      <c r="J165" s="103"/>
    </row>
    <row r="166" spans="1:10" s="76" customFormat="1" x14ac:dyDescent="0.2">
      <c r="A166" s="102" t="s">
        <v>75</v>
      </c>
      <c r="B166" s="98">
        <f>$B$6</f>
        <v>50</v>
      </c>
      <c r="C166" s="80"/>
      <c r="D166" s="80">
        <f t="shared" ref="D166:D172" si="33">B166</f>
        <v>50</v>
      </c>
      <c r="E166" s="80">
        <f t="shared" si="32"/>
        <v>50</v>
      </c>
      <c r="F166" s="80">
        <f t="shared" si="32"/>
        <v>50</v>
      </c>
      <c r="G166" s="80">
        <f t="shared" si="32"/>
        <v>50</v>
      </c>
      <c r="H166" s="80">
        <f t="shared" si="32"/>
        <v>50</v>
      </c>
      <c r="J166" s="103"/>
    </row>
    <row r="167" spans="1:10" s="76" customFormat="1" x14ac:dyDescent="0.2">
      <c r="A167" s="102" t="s">
        <v>24</v>
      </c>
      <c r="B167" s="98">
        <f>$B$7</f>
        <v>50.5</v>
      </c>
      <c r="C167" s="80"/>
      <c r="D167" s="80">
        <f t="shared" si="33"/>
        <v>50.5</v>
      </c>
      <c r="E167" s="80">
        <f t="shared" si="32"/>
        <v>50.5</v>
      </c>
      <c r="F167" s="80">
        <f t="shared" si="32"/>
        <v>50.5</v>
      </c>
      <c r="G167" s="80">
        <f t="shared" si="32"/>
        <v>50.5</v>
      </c>
      <c r="H167" s="80">
        <f t="shared" si="32"/>
        <v>50.5</v>
      </c>
      <c r="J167" s="103"/>
    </row>
    <row r="168" spans="1:10" s="76" customFormat="1" x14ac:dyDescent="0.2">
      <c r="A168" s="102" t="s">
        <v>204</v>
      </c>
      <c r="B168" s="98">
        <f>$B$8</f>
        <v>0</v>
      </c>
      <c r="C168" s="80"/>
      <c r="D168" s="80">
        <f t="shared" si="33"/>
        <v>0</v>
      </c>
      <c r="E168" s="80">
        <f t="shared" si="32"/>
        <v>0</v>
      </c>
      <c r="F168" s="80">
        <f t="shared" si="32"/>
        <v>0</v>
      </c>
      <c r="G168" s="80">
        <f t="shared" si="32"/>
        <v>0</v>
      </c>
      <c r="H168" s="80">
        <f t="shared" si="32"/>
        <v>0</v>
      </c>
      <c r="J168" s="103"/>
    </row>
    <row r="169" spans="1:10" s="76" customFormat="1" x14ac:dyDescent="0.2">
      <c r="A169" s="102" t="s">
        <v>205</v>
      </c>
      <c r="B169" s="98">
        <f>$B$9</f>
        <v>10</v>
      </c>
      <c r="C169" s="80"/>
      <c r="D169" s="80">
        <f t="shared" si="33"/>
        <v>10</v>
      </c>
      <c r="E169" s="80">
        <f t="shared" si="32"/>
        <v>10</v>
      </c>
      <c r="F169" s="80">
        <f t="shared" si="32"/>
        <v>10</v>
      </c>
      <c r="G169" s="80">
        <f t="shared" si="32"/>
        <v>10</v>
      </c>
      <c r="H169" s="80">
        <f t="shared" si="32"/>
        <v>10</v>
      </c>
      <c r="J169" s="103"/>
    </row>
    <row r="170" spans="1:10" s="76" customFormat="1" x14ac:dyDescent="0.2">
      <c r="A170" s="102" t="s">
        <v>15</v>
      </c>
      <c r="B170" s="98">
        <f>$B$10</f>
        <v>11.2</v>
      </c>
      <c r="C170" s="80"/>
      <c r="D170" s="80">
        <f t="shared" si="33"/>
        <v>11.2</v>
      </c>
      <c r="E170" s="80">
        <f t="shared" si="32"/>
        <v>11.2</v>
      </c>
      <c r="F170" s="80">
        <f t="shared" si="32"/>
        <v>11.2</v>
      </c>
      <c r="G170" s="80">
        <f t="shared" si="32"/>
        <v>11.2</v>
      </c>
      <c r="H170" s="80">
        <f t="shared" si="32"/>
        <v>11.2</v>
      </c>
      <c r="J170" s="103"/>
    </row>
    <row r="171" spans="1:10" s="76" customFormat="1" x14ac:dyDescent="0.2">
      <c r="A171" s="102" t="s">
        <v>17</v>
      </c>
      <c r="B171" s="98">
        <f>$B$11</f>
        <v>0.48</v>
      </c>
      <c r="C171" s="80"/>
      <c r="D171" s="80">
        <f t="shared" si="33"/>
        <v>0.48</v>
      </c>
      <c r="E171" s="80">
        <f t="shared" si="32"/>
        <v>0.48</v>
      </c>
      <c r="F171" s="80">
        <f t="shared" si="32"/>
        <v>0.48</v>
      </c>
      <c r="G171" s="80">
        <f t="shared" si="32"/>
        <v>0.48</v>
      </c>
      <c r="H171" s="80">
        <f t="shared" si="32"/>
        <v>0.48</v>
      </c>
      <c r="J171" s="103"/>
    </row>
    <row r="172" spans="1:10" s="76" customFormat="1" x14ac:dyDescent="0.2">
      <c r="A172" s="102" t="s">
        <v>206</v>
      </c>
      <c r="B172" s="98">
        <f>$B$12</f>
        <v>0.33900000000000002</v>
      </c>
      <c r="C172" s="80"/>
      <c r="D172" s="80">
        <f t="shared" si="33"/>
        <v>0.33900000000000002</v>
      </c>
      <c r="E172" s="80">
        <f t="shared" si="32"/>
        <v>0.33900000000000002</v>
      </c>
      <c r="F172" s="80">
        <f t="shared" si="32"/>
        <v>0.33900000000000002</v>
      </c>
      <c r="G172" s="80">
        <f t="shared" si="32"/>
        <v>0.33900000000000002</v>
      </c>
      <c r="H172" s="80">
        <f t="shared" si="32"/>
        <v>0.33900000000000002</v>
      </c>
      <c r="J172" s="103"/>
    </row>
    <row r="173" spans="1:10" s="100" customFormat="1" ht="15" x14ac:dyDescent="0.25">
      <c r="A173" s="97" t="s">
        <v>16</v>
      </c>
      <c r="B173" s="108">
        <f>$B$14</f>
        <v>4500</v>
      </c>
      <c r="C173" s="99"/>
      <c r="D173" s="99">
        <f>D26</f>
        <v>2250</v>
      </c>
      <c r="E173" s="99">
        <f>E26</f>
        <v>3375</v>
      </c>
      <c r="F173" s="99">
        <f>F26</f>
        <v>4500</v>
      </c>
      <c r="G173" s="99">
        <f>G26</f>
        <v>5625</v>
      </c>
      <c r="H173" s="99">
        <f>H26</f>
        <v>6750</v>
      </c>
      <c r="J173" s="101"/>
    </row>
    <row r="174" spans="1:10" s="76" customFormat="1" ht="15" x14ac:dyDescent="0.2">
      <c r="A174" s="97" t="s">
        <v>55</v>
      </c>
      <c r="B174" s="102"/>
      <c r="J174" s="103"/>
    </row>
    <row r="175" spans="1:10" s="76" customFormat="1" x14ac:dyDescent="0.2">
      <c r="A175" s="102" t="s">
        <v>207</v>
      </c>
      <c r="B175" s="85">
        <f>B173</f>
        <v>4500</v>
      </c>
      <c r="C175" s="85"/>
      <c r="D175" s="85">
        <f>D173</f>
        <v>2250</v>
      </c>
      <c r="E175" s="85">
        <f>E173</f>
        <v>3375</v>
      </c>
      <c r="F175" s="85">
        <f>F173</f>
        <v>4500</v>
      </c>
      <c r="G175" s="85">
        <f>G173</f>
        <v>5625</v>
      </c>
      <c r="H175" s="85">
        <f>H173</f>
        <v>6750</v>
      </c>
      <c r="J175" s="103"/>
    </row>
    <row r="176" spans="1:10" s="76" customFormat="1" x14ac:dyDescent="0.2">
      <c r="A176" s="102" t="s">
        <v>41</v>
      </c>
      <c r="B176" s="86">
        <f>-PMT(B165,B166,B164)</f>
        <v>225.78124405975109</v>
      </c>
      <c r="C176" s="86"/>
      <c r="D176" s="86">
        <f>-PMT(D165,D166,D164)</f>
        <v>225.78124405975109</v>
      </c>
      <c r="E176" s="86">
        <f>-PMT(E165,E166,E164)</f>
        <v>225.78124405975109</v>
      </c>
      <c r="F176" s="86">
        <f>-PMT(F165,F166,F164)</f>
        <v>225.78124405975109</v>
      </c>
      <c r="G176" s="86">
        <f>-PMT(G165,G166,G164)</f>
        <v>225.78124405975109</v>
      </c>
      <c r="H176" s="86">
        <f>-PMT(H165,H166,H164)</f>
        <v>225.78124405975109</v>
      </c>
      <c r="J176" s="103"/>
    </row>
    <row r="177" spans="1:11" s="76" customFormat="1" x14ac:dyDescent="0.2">
      <c r="A177" s="102" t="s">
        <v>42</v>
      </c>
      <c r="B177" s="87">
        <f>B167+(B175/1000*B168+B175/1000*B169/B171)</f>
        <v>144.25</v>
      </c>
      <c r="C177" s="87"/>
      <c r="D177" s="87">
        <f>D167+(D175/1000*D168+D175/1000*D169/D171)</f>
        <v>97.375</v>
      </c>
      <c r="E177" s="87">
        <f>E167+(E175/1000*E168+E175/1000*E169/E171)</f>
        <v>120.8125</v>
      </c>
      <c r="F177" s="87">
        <f>F167+(F175/1000*F168+F175/1000*F169/F171)</f>
        <v>144.25</v>
      </c>
      <c r="G177" s="87">
        <f>G167+(G175/1000*G168+G175/1000*G169/G171)</f>
        <v>167.6875</v>
      </c>
      <c r="H177" s="87">
        <f>H167+(H175/1000*H168+H175/1000*H169/H171)</f>
        <v>191.125</v>
      </c>
      <c r="J177" s="103"/>
    </row>
    <row r="178" spans="1:11" s="76" customFormat="1" x14ac:dyDescent="0.2">
      <c r="A178" s="102" t="s">
        <v>43</v>
      </c>
      <c r="B178" s="87">
        <f>(B175/1000*B170*B172/B171)</f>
        <v>35.594999999999999</v>
      </c>
      <c r="C178" s="87"/>
      <c r="D178" s="87">
        <f>(D175/1000*D170*D172/D171)</f>
        <v>17.797499999999999</v>
      </c>
      <c r="E178" s="87">
        <f>(E175/1000*E170*E172/E171)</f>
        <v>26.696249999999999</v>
      </c>
      <c r="F178" s="87">
        <f>(F175/1000*F170*F172/F171)</f>
        <v>35.594999999999999</v>
      </c>
      <c r="G178" s="87">
        <f>(G175/1000*G170*G172/G171)</f>
        <v>44.493749999999999</v>
      </c>
      <c r="H178" s="87">
        <f>(H175/1000*H170*H172/H171)</f>
        <v>53.392499999999998</v>
      </c>
      <c r="J178" s="103"/>
    </row>
    <row r="181" spans="1:11" s="94" customFormat="1" ht="15" x14ac:dyDescent="0.25">
      <c r="A181" s="92" t="s">
        <v>173</v>
      </c>
      <c r="B181" s="93"/>
      <c r="D181" s="95"/>
      <c r="E181" s="95"/>
      <c r="F181" s="95"/>
      <c r="G181" s="95"/>
      <c r="H181" s="95"/>
      <c r="J181" s="96"/>
    </row>
    <row r="182" spans="1:11" ht="15" x14ac:dyDescent="0.2">
      <c r="A182" s="58"/>
      <c r="B182" s="58" t="s">
        <v>59</v>
      </c>
      <c r="C182" s="58"/>
      <c r="D182" s="58" t="s">
        <v>60</v>
      </c>
      <c r="E182" s="58"/>
      <c r="F182" s="58" t="s">
        <v>61</v>
      </c>
      <c r="G182" s="58"/>
      <c r="H182" s="58" t="s">
        <v>73</v>
      </c>
      <c r="I182" s="58"/>
      <c r="J182" s="109" t="s">
        <v>74</v>
      </c>
      <c r="K182" s="58"/>
    </row>
    <row r="183" spans="1:11" ht="105" x14ac:dyDescent="0.2">
      <c r="A183" s="110"/>
      <c r="B183" s="110" t="s">
        <v>1</v>
      </c>
      <c r="C183" s="110" t="s">
        <v>2</v>
      </c>
      <c r="D183" s="110" t="s">
        <v>1</v>
      </c>
      <c r="E183" s="110" t="s">
        <v>2</v>
      </c>
      <c r="F183" s="110" t="s">
        <v>5</v>
      </c>
      <c r="G183" s="110" t="s">
        <v>155</v>
      </c>
      <c r="H183" s="110" t="s">
        <v>76</v>
      </c>
      <c r="I183" s="110" t="s">
        <v>77</v>
      </c>
      <c r="J183" s="111" t="s">
        <v>76</v>
      </c>
      <c r="K183" s="110" t="s">
        <v>78</v>
      </c>
    </row>
    <row r="184" spans="1:11" x14ac:dyDescent="0.2">
      <c r="A184" s="30" t="s">
        <v>10</v>
      </c>
      <c r="B184" s="112">
        <f>Stromerzeugungskosten_Vergleich!C4</f>
        <v>900</v>
      </c>
      <c r="C184" s="112">
        <f>Stromerzeugungskosten_Vergleich!D4</f>
        <v>900</v>
      </c>
      <c r="D184" s="112">
        <f>Stromerzeugungskosten_Vergleich!G4</f>
        <v>2250</v>
      </c>
      <c r="E184" s="112">
        <f>Stromerzeugungskosten_Vergleich!H4</f>
        <v>1500</v>
      </c>
      <c r="F184" s="113">
        <f>Stromerzeugungskosten_Vergleich!K4</f>
        <v>1250</v>
      </c>
      <c r="G184" s="113">
        <f>Stromerzeugungskosten_Vergleich!L4</f>
        <v>1500</v>
      </c>
      <c r="H184" s="113">
        <f>Stromerzeugungskosten_Vergleich!O4</f>
        <v>800</v>
      </c>
      <c r="I184" s="113">
        <f>Stromerzeugungskosten_Vergleich!P4</f>
        <v>900</v>
      </c>
      <c r="J184" s="114">
        <f>Stromerzeugungskosten_Vergleich!S4</f>
        <v>1000</v>
      </c>
      <c r="K184" s="113">
        <f>Stromerzeugungskosten_Vergleich!T4</f>
        <v>1300</v>
      </c>
    </row>
    <row r="185" spans="1:11" x14ac:dyDescent="0.2">
      <c r="A185" s="30" t="s">
        <v>8</v>
      </c>
      <c r="B185" s="115">
        <f>Stromerzeugungskosten_Vergleich!C5</f>
        <v>0.12</v>
      </c>
      <c r="C185" s="115">
        <f>Stromerzeugungskosten_Vergleich!D5</f>
        <v>0.12</v>
      </c>
      <c r="D185" s="115">
        <f>Stromerzeugungskosten_Vergleich!G5</f>
        <v>0.12</v>
      </c>
      <c r="E185" s="115">
        <f>Stromerzeugungskosten_Vergleich!H5</f>
        <v>0.12</v>
      </c>
      <c r="F185" s="115">
        <f>Stromerzeugungskosten_Vergleich!K5</f>
        <v>7.0000000000000007E-2</v>
      </c>
      <c r="G185" s="115">
        <f>Stromerzeugungskosten_Vergleich!L5</f>
        <v>7.0000000000000007E-2</v>
      </c>
      <c r="H185" s="115">
        <f>Stromerzeugungskosten_Vergleich!O5</f>
        <v>7.0000000000000007E-2</v>
      </c>
      <c r="I185" s="115">
        <f>Stromerzeugungskosten_Vergleich!P5</f>
        <v>7.0000000000000007E-2</v>
      </c>
      <c r="J185" s="116">
        <f>Stromerzeugungskosten_Vergleich!S5</f>
        <v>7.0000000000000007E-2</v>
      </c>
      <c r="K185" s="115">
        <f>Stromerzeugungskosten_Vergleich!T5</f>
        <v>7.0000000000000007E-2</v>
      </c>
    </row>
    <row r="186" spans="1:11" x14ac:dyDescent="0.2">
      <c r="A186" s="30" t="s">
        <v>75</v>
      </c>
      <c r="B186" s="112">
        <f>Stromerzeugungskosten_Vergleich!C6</f>
        <v>30</v>
      </c>
      <c r="C186" s="112">
        <f>Stromerzeugungskosten_Vergleich!D6</f>
        <v>30</v>
      </c>
      <c r="D186" s="112">
        <f>Stromerzeugungskosten_Vergleich!G6</f>
        <v>50</v>
      </c>
      <c r="E186" s="112">
        <f>Stromerzeugungskosten_Vergleich!H6</f>
        <v>50</v>
      </c>
      <c r="F186" s="112">
        <f>Stromerzeugungskosten_Vergleich!K6</f>
        <v>20</v>
      </c>
      <c r="G186" s="112">
        <f>Stromerzeugungskosten_Vergleich!L6</f>
        <v>20</v>
      </c>
      <c r="H186" s="112">
        <f>Stromerzeugungskosten_Vergleich!O6</f>
        <v>30</v>
      </c>
      <c r="I186" s="112">
        <f>Stromerzeugungskosten_Vergleich!P6</f>
        <v>30</v>
      </c>
      <c r="J186" s="117">
        <f>Stromerzeugungskosten_Vergleich!S6</f>
        <v>30</v>
      </c>
      <c r="K186" s="112">
        <f>Stromerzeugungskosten_Vergleich!T6</f>
        <v>30</v>
      </c>
    </row>
    <row r="187" spans="1:11" x14ac:dyDescent="0.2">
      <c r="A187" s="30" t="s">
        <v>24</v>
      </c>
      <c r="B187" s="112">
        <f>Stromerzeugungskosten_Vergleich!C7</f>
        <v>27</v>
      </c>
      <c r="C187" s="112">
        <f>Stromerzeugungskosten_Vergleich!D7</f>
        <v>27</v>
      </c>
      <c r="D187" s="112">
        <f>Stromerzeugungskosten_Vergleich!G7</f>
        <v>56</v>
      </c>
      <c r="E187" s="112">
        <f>Stromerzeugungskosten_Vergleich!H7</f>
        <v>45</v>
      </c>
      <c r="F187" s="113">
        <f>Stromerzeugungskosten_Vergleich!K7</f>
        <v>31.25</v>
      </c>
      <c r="G187" s="113">
        <f>Stromerzeugungskosten_Vergleich!L7</f>
        <v>37.5</v>
      </c>
      <c r="H187" s="112">
        <f>Stromerzeugungskosten_Vergleich!O7</f>
        <v>17</v>
      </c>
      <c r="I187" s="112">
        <f>Stromerzeugungskosten_Vergleich!P7</f>
        <v>17</v>
      </c>
      <c r="J187" s="117">
        <f>Stromerzeugungskosten_Vergleich!S7</f>
        <v>17</v>
      </c>
      <c r="K187" s="112">
        <f>Stromerzeugungskosten_Vergleich!T7</f>
        <v>17</v>
      </c>
    </row>
    <row r="188" spans="1:11" x14ac:dyDescent="0.2">
      <c r="A188" s="85" t="s">
        <v>200</v>
      </c>
      <c r="B188" s="85">
        <f>Stromerzeugungskosten_Vergleich!C8</f>
        <v>0</v>
      </c>
      <c r="C188" s="85">
        <f>Stromerzeugungskosten_Vergleich!D8</f>
        <v>0</v>
      </c>
      <c r="D188" s="85">
        <f>Stromerzeugungskosten_Vergleich!G8</f>
        <v>0</v>
      </c>
      <c r="E188" s="85">
        <f>Stromerzeugungskosten_Vergleich!H8</f>
        <v>0</v>
      </c>
      <c r="F188" s="85">
        <f>Stromerzeugungskosten_Vergleich!K8</f>
        <v>0</v>
      </c>
      <c r="G188" s="85">
        <f>Stromerzeugungskosten_Vergleich!L8</f>
        <v>0</v>
      </c>
      <c r="H188" s="85">
        <f>Stromerzeugungskosten_Vergleich!O8</f>
        <v>0</v>
      </c>
      <c r="I188" s="85">
        <f>Stromerzeugungskosten_Vergleich!P8</f>
        <v>0</v>
      </c>
      <c r="J188" s="118">
        <f>Stromerzeugungskosten_Vergleich!S8</f>
        <v>0</v>
      </c>
      <c r="K188" s="85">
        <f>Stromerzeugungskosten_Vergleich!T8</f>
        <v>0</v>
      </c>
    </row>
    <row r="189" spans="1:11" x14ac:dyDescent="0.2">
      <c r="A189" s="30" t="s">
        <v>13</v>
      </c>
      <c r="B189" s="119">
        <f>Stromerzeugungskosten_Vergleich!C9</f>
        <v>23.2</v>
      </c>
      <c r="C189" s="119">
        <f>Stromerzeugungskosten_Vergleich!D9</f>
        <v>23.2</v>
      </c>
      <c r="D189" s="119">
        <f>Stromerzeugungskosten_Vergleich!G9</f>
        <v>10</v>
      </c>
      <c r="E189" s="119">
        <f>Stromerzeugungskosten_Vergleich!H9</f>
        <v>10</v>
      </c>
      <c r="F189" s="119">
        <f>Stromerzeugungskosten_Vergleich!K9</f>
        <v>0</v>
      </c>
      <c r="G189" s="119">
        <f>Stromerzeugungskosten_Vergleich!L9</f>
        <v>0</v>
      </c>
      <c r="H189" s="119">
        <f>Stromerzeugungskosten_Vergleich!O9</f>
        <v>0</v>
      </c>
      <c r="I189" s="119">
        <f>Stromerzeugungskosten_Vergleich!P9</f>
        <v>0</v>
      </c>
      <c r="J189" s="120">
        <f>Stromerzeugungskosten_Vergleich!S9</f>
        <v>0</v>
      </c>
      <c r="K189" s="119">
        <f>Stromerzeugungskosten_Vergleich!T9</f>
        <v>0</v>
      </c>
    </row>
    <row r="190" spans="1:11" x14ac:dyDescent="0.2">
      <c r="A190" s="30" t="s">
        <v>15</v>
      </c>
      <c r="B190" s="119">
        <f>Stromerzeugungskosten_Vergleich!C10</f>
        <v>11.2</v>
      </c>
      <c r="C190" s="119">
        <f>Stromerzeugungskosten_Vergleich!D10</f>
        <v>11.2</v>
      </c>
      <c r="D190" s="119">
        <f>Stromerzeugungskosten_Vergleich!G10</f>
        <v>11.2</v>
      </c>
      <c r="E190" s="119">
        <f>Stromerzeugungskosten_Vergleich!H10</f>
        <v>11.2</v>
      </c>
      <c r="F190" s="119">
        <f>Stromerzeugungskosten_Vergleich!K10</f>
        <v>0</v>
      </c>
      <c r="G190" s="119">
        <f>Stromerzeugungskosten_Vergleich!L10</f>
        <v>0</v>
      </c>
      <c r="H190" s="119">
        <f>Stromerzeugungskosten_Vergleich!O10</f>
        <v>0</v>
      </c>
      <c r="I190" s="119">
        <f>Stromerzeugungskosten_Vergleich!P10</f>
        <v>0</v>
      </c>
      <c r="J190" s="120">
        <f>Stromerzeugungskosten_Vergleich!S10</f>
        <v>0</v>
      </c>
      <c r="K190" s="119">
        <f>Stromerzeugungskosten_Vergleich!T10</f>
        <v>0</v>
      </c>
    </row>
    <row r="191" spans="1:11" x14ac:dyDescent="0.2">
      <c r="A191" s="30" t="s">
        <v>17</v>
      </c>
      <c r="B191" s="121">
        <f>Stromerzeugungskosten_Vergleich!C11</f>
        <v>0.6</v>
      </c>
      <c r="C191" s="121">
        <f>Stromerzeugungskosten_Vergleich!D11</f>
        <v>0.6</v>
      </c>
      <c r="D191" s="121">
        <f>Stromerzeugungskosten_Vergleich!G11</f>
        <v>0.5</v>
      </c>
      <c r="E191" s="121">
        <f>Stromerzeugungskosten_Vergleich!H11</f>
        <v>0.46</v>
      </c>
      <c r="F191" s="121">
        <f>Stromerzeugungskosten_Vergleich!K11</f>
        <v>0.01</v>
      </c>
      <c r="G191" s="121">
        <f>Stromerzeugungskosten_Vergleich!L11</f>
        <v>0.01</v>
      </c>
      <c r="H191" s="121">
        <f>Stromerzeugungskosten_Vergleich!O11</f>
        <v>0.01</v>
      </c>
      <c r="I191" s="121">
        <f>Stromerzeugungskosten_Vergleich!P11</f>
        <v>0.01</v>
      </c>
      <c r="J191" s="122">
        <f>Stromerzeugungskosten_Vergleich!S11</f>
        <v>0.01</v>
      </c>
      <c r="K191" s="121">
        <f>Stromerzeugungskosten_Vergleich!T11</f>
        <v>0.01</v>
      </c>
    </row>
    <row r="192" spans="1:11" x14ac:dyDescent="0.2">
      <c r="A192" s="30" t="s">
        <v>37</v>
      </c>
      <c r="B192" s="123">
        <f>Stromerzeugungskosten_Vergleich!C12</f>
        <v>0.20200000000000001</v>
      </c>
      <c r="C192" s="123">
        <f>Stromerzeugungskosten_Vergleich!D12</f>
        <v>0.20200000000000001</v>
      </c>
      <c r="D192" s="123">
        <f>Stromerzeugungskosten_Vergleich!G12</f>
        <v>0.33900000000000002</v>
      </c>
      <c r="E192" s="123">
        <f>Stromerzeugungskosten_Vergleich!H12</f>
        <v>0.33900000000000002</v>
      </c>
      <c r="F192" s="123">
        <f>Stromerzeugungskosten_Vergleich!K12</f>
        <v>0</v>
      </c>
      <c r="G192" s="123">
        <f>Stromerzeugungskosten_Vergleich!L12</f>
        <v>0</v>
      </c>
      <c r="H192" s="123">
        <f>Stromerzeugungskosten_Vergleich!O12</f>
        <v>0</v>
      </c>
      <c r="I192" s="123">
        <f>Stromerzeugungskosten_Vergleich!P12</f>
        <v>0</v>
      </c>
      <c r="J192" s="124">
        <f>Stromerzeugungskosten_Vergleich!S12</f>
        <v>0</v>
      </c>
      <c r="K192" s="123">
        <f>Stromerzeugungskosten_Vergleich!T12</f>
        <v>0</v>
      </c>
    </row>
    <row r="193" spans="1:15" x14ac:dyDescent="0.2">
      <c r="A193" s="30"/>
      <c r="B193" s="30">
        <f>Stromerzeugungskosten_Vergleich!C13</f>
        <v>0</v>
      </c>
      <c r="C193" s="30">
        <f>Stromerzeugungskosten_Vergleich!D13</f>
        <v>0</v>
      </c>
      <c r="D193" s="30">
        <f>Stromerzeugungskosten_Vergleich!G13</f>
        <v>0</v>
      </c>
      <c r="E193" s="30">
        <f>Stromerzeugungskosten_Vergleich!H13</f>
        <v>0</v>
      </c>
      <c r="F193" s="30">
        <f>Stromerzeugungskosten_Vergleich!K13</f>
        <v>0</v>
      </c>
      <c r="G193" s="30">
        <f>Stromerzeugungskosten_Vergleich!L13</f>
        <v>0</v>
      </c>
      <c r="H193" s="30">
        <f>Stromerzeugungskosten_Vergleich!O13</f>
        <v>0</v>
      </c>
      <c r="I193" s="30">
        <f>Stromerzeugungskosten_Vergleich!P13</f>
        <v>0</v>
      </c>
      <c r="J193" s="125">
        <f>Stromerzeugungskosten_Vergleich!S13</f>
        <v>0</v>
      </c>
      <c r="K193" s="30">
        <f>Stromerzeugungskosten_Vergleich!T13</f>
        <v>0</v>
      </c>
      <c r="N193" s="30"/>
      <c r="O193" s="30"/>
    </row>
    <row r="194" spans="1:15" x14ac:dyDescent="0.2">
      <c r="A194" s="30" t="s">
        <v>16</v>
      </c>
      <c r="B194" s="112">
        <f>Stromerzeugungskosten_Vergleich!C14</f>
        <v>4000</v>
      </c>
      <c r="C194" s="112">
        <f>Stromerzeugungskosten_Vergleich!D14</f>
        <v>2000</v>
      </c>
      <c r="D194" s="112">
        <f>Stromerzeugungskosten_Vergleich!G14</f>
        <v>6000</v>
      </c>
      <c r="E194" s="112">
        <f>Stromerzeugungskosten_Vergleich!H14</f>
        <v>3000</v>
      </c>
      <c r="F194" s="112">
        <f>Stromerzeugungskosten_Vergleich!K14</f>
        <v>2500</v>
      </c>
      <c r="G194" s="112">
        <f>Stromerzeugungskosten_Vergleich!L14</f>
        <v>2000</v>
      </c>
      <c r="H194" s="112">
        <f>Stromerzeugungskosten_Vergleich!O14</f>
        <v>1000</v>
      </c>
      <c r="I194" s="112">
        <f>Stromerzeugungskosten_Vergleich!P14</f>
        <v>1000</v>
      </c>
      <c r="J194" s="117">
        <f>Stromerzeugungskosten_Vergleich!S14</f>
        <v>1000</v>
      </c>
      <c r="K194" s="112">
        <f>Stromerzeugungskosten_Vergleich!T14</f>
        <v>1000</v>
      </c>
      <c r="N194" s="126"/>
      <c r="O194" s="126"/>
    </row>
    <row r="197" spans="1:15" s="94" customFormat="1" ht="15" x14ac:dyDescent="0.25">
      <c r="A197" s="92" t="s">
        <v>173</v>
      </c>
      <c r="B197" s="93"/>
      <c r="D197" s="95"/>
      <c r="E197" s="95"/>
      <c r="F197" s="95"/>
      <c r="G197" s="95"/>
      <c r="H197" s="95"/>
      <c r="J197" s="96"/>
    </row>
    <row r="198" spans="1:15" x14ac:dyDescent="0.2">
      <c r="B198" s="19" t="s">
        <v>178</v>
      </c>
      <c r="C198" s="1" t="s">
        <v>174</v>
      </c>
      <c r="D198" s="1" t="s">
        <v>175</v>
      </c>
      <c r="E198" s="1" t="s">
        <v>176</v>
      </c>
      <c r="F198" s="1" t="s">
        <v>177</v>
      </c>
    </row>
    <row r="200" spans="1:15" x14ac:dyDescent="0.2">
      <c r="A200" s="30" t="s">
        <v>10</v>
      </c>
      <c r="B200" s="19">
        <f t="shared" ref="B200:B210" si="34">(B184+C184)/2</f>
        <v>900</v>
      </c>
      <c r="C200" s="19">
        <f>(E184+D184)/2</f>
        <v>1875</v>
      </c>
      <c r="D200" s="19">
        <f>(F184+G184)/2</f>
        <v>1375</v>
      </c>
      <c r="E200" s="19">
        <f>(I184+H184)/2</f>
        <v>850</v>
      </c>
      <c r="F200" s="19">
        <f>(J184+K184)/2</f>
        <v>1150</v>
      </c>
    </row>
    <row r="201" spans="1:15" x14ac:dyDescent="0.2">
      <c r="A201" s="30" t="s">
        <v>8</v>
      </c>
      <c r="B201" s="19">
        <f t="shared" si="34"/>
        <v>0.12</v>
      </c>
      <c r="C201" s="19">
        <f t="shared" ref="C201:C210" si="35">(E185+D185)/2</f>
        <v>0.12</v>
      </c>
      <c r="D201" s="19">
        <f t="shared" ref="D201:D210" si="36">(F185+G185)/2</f>
        <v>7.0000000000000007E-2</v>
      </c>
      <c r="E201" s="19">
        <f t="shared" ref="E201:E210" si="37">(I185+H185)/2</f>
        <v>7.0000000000000007E-2</v>
      </c>
      <c r="F201" s="19">
        <f t="shared" ref="F201:F210" si="38">(J185+K185)/2</f>
        <v>7.0000000000000007E-2</v>
      </c>
    </row>
    <row r="202" spans="1:15" x14ac:dyDescent="0.2">
      <c r="A202" s="30" t="s">
        <v>75</v>
      </c>
      <c r="B202" s="19">
        <f t="shared" si="34"/>
        <v>30</v>
      </c>
      <c r="C202" s="19">
        <f t="shared" si="35"/>
        <v>50</v>
      </c>
      <c r="D202" s="19">
        <f t="shared" si="36"/>
        <v>20</v>
      </c>
      <c r="E202" s="19">
        <f t="shared" si="37"/>
        <v>30</v>
      </c>
      <c r="F202" s="19">
        <f t="shared" si="38"/>
        <v>30</v>
      </c>
    </row>
    <row r="203" spans="1:15" x14ac:dyDescent="0.2">
      <c r="A203" s="30" t="s">
        <v>24</v>
      </c>
      <c r="B203" s="19">
        <f t="shared" si="34"/>
        <v>27</v>
      </c>
      <c r="C203" s="19">
        <f t="shared" si="35"/>
        <v>50.5</v>
      </c>
      <c r="D203" s="19">
        <f t="shared" si="36"/>
        <v>34.375</v>
      </c>
      <c r="E203" s="19">
        <f t="shared" si="37"/>
        <v>17</v>
      </c>
      <c r="F203" s="19">
        <f t="shared" si="38"/>
        <v>17</v>
      </c>
    </row>
    <row r="204" spans="1:15" x14ac:dyDescent="0.2">
      <c r="A204" s="85" t="s">
        <v>200</v>
      </c>
      <c r="B204" s="19">
        <f t="shared" si="34"/>
        <v>0</v>
      </c>
      <c r="C204" s="19">
        <f t="shared" si="35"/>
        <v>0</v>
      </c>
      <c r="D204" s="19">
        <f t="shared" si="36"/>
        <v>0</v>
      </c>
      <c r="E204" s="19">
        <f t="shared" si="37"/>
        <v>0</v>
      </c>
      <c r="F204" s="19">
        <f t="shared" si="38"/>
        <v>0</v>
      </c>
    </row>
    <row r="205" spans="1:15" x14ac:dyDescent="0.2">
      <c r="A205" s="30" t="s">
        <v>13</v>
      </c>
      <c r="B205" s="19">
        <f t="shared" si="34"/>
        <v>23.2</v>
      </c>
      <c r="C205" s="19">
        <f t="shared" si="35"/>
        <v>10</v>
      </c>
      <c r="D205" s="19">
        <f t="shared" si="36"/>
        <v>0</v>
      </c>
      <c r="E205" s="19">
        <f t="shared" si="37"/>
        <v>0</v>
      </c>
      <c r="F205" s="19">
        <f t="shared" si="38"/>
        <v>0</v>
      </c>
    </row>
    <row r="206" spans="1:15" x14ac:dyDescent="0.2">
      <c r="A206" s="30" t="s">
        <v>15</v>
      </c>
      <c r="B206" s="19">
        <f t="shared" si="34"/>
        <v>11.2</v>
      </c>
      <c r="C206" s="19">
        <f t="shared" si="35"/>
        <v>11.2</v>
      </c>
      <c r="D206" s="19">
        <f t="shared" si="36"/>
        <v>0</v>
      </c>
      <c r="E206" s="19">
        <f t="shared" si="37"/>
        <v>0</v>
      </c>
      <c r="F206" s="19">
        <f t="shared" si="38"/>
        <v>0</v>
      </c>
    </row>
    <row r="207" spans="1:15" x14ac:dyDescent="0.2">
      <c r="A207" s="30" t="s">
        <v>17</v>
      </c>
      <c r="B207" s="19">
        <f t="shared" si="34"/>
        <v>0.6</v>
      </c>
      <c r="C207" s="19">
        <f t="shared" si="35"/>
        <v>0.48</v>
      </c>
      <c r="D207" s="19">
        <f t="shared" si="36"/>
        <v>0.01</v>
      </c>
      <c r="E207" s="19">
        <f t="shared" si="37"/>
        <v>0.01</v>
      </c>
      <c r="F207" s="19">
        <f t="shared" si="38"/>
        <v>0.01</v>
      </c>
    </row>
    <row r="208" spans="1:15" x14ac:dyDescent="0.2">
      <c r="A208" s="30" t="s">
        <v>37</v>
      </c>
      <c r="B208" s="19">
        <f t="shared" si="34"/>
        <v>0.20200000000000001</v>
      </c>
      <c r="C208" s="19">
        <f t="shared" si="35"/>
        <v>0.33900000000000002</v>
      </c>
      <c r="D208" s="19">
        <f t="shared" si="36"/>
        <v>0</v>
      </c>
      <c r="E208" s="19">
        <f t="shared" si="37"/>
        <v>0</v>
      </c>
      <c r="F208" s="19">
        <f t="shared" si="38"/>
        <v>0</v>
      </c>
    </row>
    <row r="209" spans="1:6" x14ac:dyDescent="0.2">
      <c r="A209" s="30"/>
      <c r="B209" s="19">
        <f t="shared" si="34"/>
        <v>0</v>
      </c>
      <c r="C209" s="19">
        <f t="shared" si="35"/>
        <v>0</v>
      </c>
      <c r="D209" s="19">
        <f t="shared" si="36"/>
        <v>0</v>
      </c>
      <c r="E209" s="19">
        <f t="shared" si="37"/>
        <v>0</v>
      </c>
      <c r="F209" s="19">
        <f t="shared" si="38"/>
        <v>0</v>
      </c>
    </row>
    <row r="210" spans="1:6" x14ac:dyDescent="0.2">
      <c r="A210" s="30" t="s">
        <v>16</v>
      </c>
      <c r="B210" s="19">
        <f t="shared" si="34"/>
        <v>3000</v>
      </c>
      <c r="C210" s="19">
        <f t="shared" si="35"/>
        <v>4500</v>
      </c>
      <c r="D210" s="19">
        <f t="shared" si="36"/>
        <v>2250</v>
      </c>
      <c r="E210" s="19">
        <f t="shared" si="37"/>
        <v>1000</v>
      </c>
      <c r="F210" s="19">
        <f t="shared" si="38"/>
        <v>1000</v>
      </c>
    </row>
  </sheetData>
  <dataValidations count="4">
    <dataValidation allowBlank="1" showErrorMessage="1" promptTitle="Seite mit Formeln" prompt="Bitte nur die farblich markierten Felder verändern" sqref="G25 G22 G19 G16 G13 G10 G7 G4"/>
    <dataValidation allowBlank="1" showInputMessage="1" showErrorMessage="1" promptTitle="Seite mit Formeln" prompt="Bitte nur die farblich markierten Felder verändern" sqref="N198:O203 W193:XFD194 P182:R192 R193:T194 U182:XFB192 H198:I203 N204:XFD1048576 J198:K1048576 H197:XFD197 H182:K196 N193:O196 R195:XFD196 R198:XFD203 D1:E27 B200:B1048576 G204:I1048576 A1:B1 C1:C1048576 A2:A1048576 G36:G203 D36:F1048576 H36:H181 B3:B198 F26:H27 F5:H6 F8:H9 F11:H12 F14:H15 F17:H18 F20:H21 F23:H24 F1:H2 I1:XFD181"/>
    <dataValidation type="list" allowBlank="1" showInputMessage="1" showErrorMessage="1" promptTitle="Seite mit Formeln" prompt="Bitte nur die farblich markierten Felder verändern" sqref="B2">
      <formula1>$B$198:$F$198</formula1>
    </dataValidation>
    <dataValidation type="list" allowBlank="1" showInputMessage="1" showErrorMessage="1" sqref="F4 F7 F10 F13 F16 F19 F22 F25">
      <formula1>"anzeigen, nicht anzeigen"</formula1>
    </dataValidation>
  </dataValidations>
  <pageMargins left="0.7" right="0.7" top="0.78740157499999996" bottom="0.78740157499999996"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U45"/>
  <sheetViews>
    <sheetView zoomScale="85" zoomScaleNormal="85"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5" x14ac:dyDescent="0.3"/>
  <cols>
    <col min="1" max="1" width="3.77734375" style="129" customWidth="1"/>
    <col min="2" max="2" width="31.109375" style="129" customWidth="1"/>
    <col min="3" max="3" width="12.44140625" style="129" customWidth="1"/>
    <col min="4" max="5" width="11.5546875" style="129"/>
    <col min="6" max="6" width="22.33203125" style="129" customWidth="1"/>
    <col min="7" max="7" width="1.77734375" style="5" customWidth="1"/>
    <col min="8" max="8" width="1.6640625" style="129" customWidth="1"/>
    <col min="9" max="9" width="22.109375" style="129" customWidth="1"/>
    <col min="10" max="10" width="11.5546875" style="129"/>
    <col min="11" max="11" width="0.44140625" style="5" customWidth="1"/>
    <col min="12" max="12" width="2.33203125" style="129" customWidth="1"/>
    <col min="13" max="13" width="8.88671875" style="129" customWidth="1"/>
    <col min="14" max="14" width="6.109375" style="129" customWidth="1"/>
    <col min="15" max="15" width="12.33203125" style="129" customWidth="1"/>
    <col min="16" max="16" width="6.77734375" style="129" customWidth="1"/>
    <col min="17" max="17" width="10.88671875" style="129" customWidth="1"/>
    <col min="18" max="18" width="9.77734375" style="129" customWidth="1"/>
    <col min="19" max="19" width="0.5546875" style="5" customWidth="1"/>
    <col min="20" max="20" width="2.33203125" style="129" customWidth="1"/>
    <col min="21" max="16384" width="11.5546875" style="129"/>
  </cols>
  <sheetData>
    <row r="1" spans="2:21" s="5" customFormat="1" x14ac:dyDescent="0.3">
      <c r="D1" s="5" t="s">
        <v>91</v>
      </c>
      <c r="I1" s="5" t="s">
        <v>92</v>
      </c>
    </row>
    <row r="2" spans="2:21" s="127" customFormat="1" ht="13.5" customHeight="1" x14ac:dyDescent="0.2">
      <c r="B2" s="6"/>
      <c r="C2" s="6"/>
      <c r="D2" s="6"/>
      <c r="E2" s="7"/>
      <c r="F2" s="7"/>
      <c r="G2" s="5"/>
      <c r="H2" s="7"/>
      <c r="I2" s="6"/>
      <c r="J2" s="6"/>
      <c r="K2" s="5"/>
      <c r="L2" s="7"/>
      <c r="M2" s="6"/>
      <c r="N2" s="6"/>
      <c r="O2" s="7"/>
      <c r="P2" s="7"/>
      <c r="Q2" s="6"/>
      <c r="R2" s="6"/>
      <c r="S2" s="5"/>
      <c r="T2" s="7"/>
    </row>
    <row r="3" spans="2:21" ht="30" x14ac:dyDescent="0.3">
      <c r="B3" s="128" t="s">
        <v>93</v>
      </c>
      <c r="C3" s="128"/>
      <c r="D3" s="129" t="s">
        <v>95</v>
      </c>
      <c r="I3" s="129" t="s">
        <v>45</v>
      </c>
      <c r="M3" s="129" t="s">
        <v>99</v>
      </c>
      <c r="U3" s="129" t="s">
        <v>123</v>
      </c>
    </row>
    <row r="4" spans="2:21" s="131" customFormat="1" ht="10.5" customHeight="1" x14ac:dyDescent="0.3">
      <c r="B4" s="130"/>
      <c r="C4" s="130"/>
      <c r="D4" s="131" t="s">
        <v>87</v>
      </c>
      <c r="G4" s="9" t="s">
        <v>135</v>
      </c>
      <c r="I4" s="131" t="s">
        <v>87</v>
      </c>
      <c r="K4" s="9" t="s">
        <v>135</v>
      </c>
      <c r="M4" s="131" t="s">
        <v>98</v>
      </c>
      <c r="S4" s="5"/>
      <c r="U4" s="131" t="s">
        <v>105</v>
      </c>
    </row>
    <row r="5" spans="2:21" ht="17.25" customHeight="1" x14ac:dyDescent="0.3">
      <c r="B5" s="132" t="s">
        <v>94</v>
      </c>
      <c r="C5" s="129" t="s">
        <v>3</v>
      </c>
      <c r="D5" s="129">
        <v>2250</v>
      </c>
      <c r="I5" s="129" t="s">
        <v>156</v>
      </c>
      <c r="M5" s="129" t="s">
        <v>100</v>
      </c>
      <c r="N5" s="133">
        <v>1800</v>
      </c>
      <c r="O5" s="129" t="s">
        <v>101</v>
      </c>
      <c r="P5" s="133">
        <v>1300</v>
      </c>
      <c r="Q5" s="129" t="s">
        <v>102</v>
      </c>
      <c r="R5" s="133">
        <v>1200</v>
      </c>
      <c r="U5" s="129">
        <v>1300</v>
      </c>
    </row>
    <row r="6" spans="2:21" x14ac:dyDescent="0.3">
      <c r="B6" s="129" t="s">
        <v>20</v>
      </c>
      <c r="C6" s="129" t="s">
        <v>4</v>
      </c>
      <c r="D6" s="134">
        <v>0.5</v>
      </c>
      <c r="H6" s="134"/>
      <c r="I6" s="129" t="s">
        <v>157</v>
      </c>
      <c r="N6" s="135">
        <v>0.48499999999999999</v>
      </c>
      <c r="P6" s="135">
        <v>0.46100000000000002</v>
      </c>
      <c r="R6" s="136">
        <v>0.39</v>
      </c>
      <c r="U6" s="134">
        <v>0.47</v>
      </c>
    </row>
    <row r="7" spans="2:21" s="127" customFormat="1" ht="3" customHeight="1" x14ac:dyDescent="0.2">
      <c r="B7" s="6"/>
      <c r="C7" s="6"/>
      <c r="D7" s="6"/>
      <c r="E7" s="7"/>
      <c r="F7" s="7"/>
      <c r="G7" s="5"/>
      <c r="H7" s="7"/>
      <c r="I7" s="6"/>
      <c r="J7" s="6"/>
      <c r="K7" s="5"/>
      <c r="L7" s="7"/>
      <c r="M7" s="6"/>
      <c r="N7" s="6"/>
      <c r="O7" s="7"/>
      <c r="P7" s="7"/>
      <c r="Q7" s="6"/>
      <c r="R7" s="6"/>
      <c r="S7" s="5"/>
      <c r="T7" s="7"/>
    </row>
    <row r="8" spans="2:21" x14ac:dyDescent="0.3">
      <c r="B8" s="137" t="s">
        <v>72</v>
      </c>
      <c r="C8" s="137"/>
      <c r="D8" s="129" t="s">
        <v>45</v>
      </c>
      <c r="I8" s="129" t="s">
        <v>103</v>
      </c>
      <c r="M8" s="129" t="s">
        <v>99</v>
      </c>
      <c r="U8" s="129" t="s">
        <v>123</v>
      </c>
    </row>
    <row r="9" spans="2:21" ht="9" customHeight="1" x14ac:dyDescent="0.3">
      <c r="D9" s="131" t="s">
        <v>87</v>
      </c>
      <c r="G9" s="9" t="s">
        <v>135</v>
      </c>
      <c r="I9" s="131" t="s">
        <v>104</v>
      </c>
      <c r="K9" s="9" t="s">
        <v>135</v>
      </c>
      <c r="M9" s="131" t="s">
        <v>98</v>
      </c>
      <c r="N9" s="131"/>
      <c r="O9" s="131"/>
      <c r="U9" s="131" t="s">
        <v>105</v>
      </c>
    </row>
    <row r="10" spans="2:21" x14ac:dyDescent="0.3">
      <c r="B10" s="129" t="s">
        <v>27</v>
      </c>
      <c r="C10" s="129" t="s">
        <v>23</v>
      </c>
      <c r="D10" s="129">
        <v>56</v>
      </c>
      <c r="I10" s="138">
        <v>36.1</v>
      </c>
      <c r="M10" s="129" t="s">
        <v>100</v>
      </c>
      <c r="N10" s="133">
        <v>60</v>
      </c>
      <c r="O10" s="129" t="s">
        <v>101</v>
      </c>
      <c r="P10" s="133">
        <v>25</v>
      </c>
      <c r="Q10" s="129" t="s">
        <v>102</v>
      </c>
      <c r="R10" s="133">
        <v>30</v>
      </c>
      <c r="U10" s="129">
        <v>26</v>
      </c>
    </row>
    <row r="11" spans="2:21" x14ac:dyDescent="0.3">
      <c r="D11" s="134"/>
      <c r="H11" s="134"/>
      <c r="I11" s="134"/>
      <c r="N11" s="139"/>
      <c r="P11" s="139"/>
      <c r="R11" s="136"/>
    </row>
    <row r="12" spans="2:21" s="127" customFormat="1" ht="13.5" customHeight="1" x14ac:dyDescent="0.2">
      <c r="B12" s="6"/>
      <c r="C12" s="6"/>
      <c r="D12" s="6"/>
      <c r="E12" s="7"/>
      <c r="F12" s="7"/>
      <c r="G12" s="5"/>
      <c r="H12" s="7"/>
      <c r="I12" s="6"/>
      <c r="J12" s="6"/>
      <c r="K12" s="5"/>
      <c r="L12" s="7"/>
      <c r="M12" s="6"/>
      <c r="N12" s="6"/>
      <c r="O12" s="7"/>
      <c r="P12" s="7"/>
      <c r="Q12" s="6"/>
      <c r="R12" s="6"/>
      <c r="S12" s="5"/>
      <c r="T12" s="7"/>
    </row>
    <row r="13" spans="2:21" ht="48" customHeight="1" x14ac:dyDescent="0.3">
      <c r="B13" s="128" t="s">
        <v>96</v>
      </c>
      <c r="C13" s="137"/>
      <c r="D13" s="165" t="s">
        <v>158</v>
      </c>
      <c r="E13" s="165"/>
      <c r="F13" s="165"/>
      <c r="I13" s="129" t="s">
        <v>45</v>
      </c>
      <c r="M13" s="129" t="s">
        <v>99</v>
      </c>
      <c r="U13" s="129" t="s">
        <v>123</v>
      </c>
    </row>
    <row r="14" spans="2:21" s="131" customFormat="1" ht="23.25" customHeight="1" x14ac:dyDescent="0.3">
      <c r="B14" s="130"/>
      <c r="C14" s="130"/>
      <c r="D14" s="166" t="s">
        <v>97</v>
      </c>
      <c r="E14" s="166"/>
      <c r="F14" s="166"/>
      <c r="G14" s="5"/>
      <c r="I14" s="131" t="s">
        <v>87</v>
      </c>
      <c r="K14" s="9" t="s">
        <v>135</v>
      </c>
      <c r="M14" s="131" t="s">
        <v>98</v>
      </c>
      <c r="S14" s="5"/>
      <c r="U14" s="131" t="s">
        <v>105</v>
      </c>
    </row>
    <row r="15" spans="2:21" x14ac:dyDescent="0.3">
      <c r="B15" s="129" t="s">
        <v>28</v>
      </c>
      <c r="C15" s="129" t="s">
        <v>3</v>
      </c>
      <c r="D15" s="129">
        <v>900</v>
      </c>
      <c r="I15" s="129">
        <v>700</v>
      </c>
      <c r="M15" s="129">
        <v>800</v>
      </c>
      <c r="U15" s="129">
        <v>700</v>
      </c>
    </row>
    <row r="16" spans="2:21" x14ac:dyDescent="0.3">
      <c r="B16" s="129" t="s">
        <v>20</v>
      </c>
      <c r="C16" s="129" t="s">
        <v>4</v>
      </c>
      <c r="D16" s="134">
        <v>0.6</v>
      </c>
      <c r="H16" s="134"/>
      <c r="I16" s="134">
        <v>0.52</v>
      </c>
      <c r="M16" s="140">
        <v>0.60199999999999998</v>
      </c>
      <c r="U16" s="134">
        <v>0.59</v>
      </c>
    </row>
    <row r="18" spans="2:21" s="127" customFormat="1" ht="3.75" customHeight="1" x14ac:dyDescent="0.2">
      <c r="B18" s="6"/>
      <c r="C18" s="6"/>
      <c r="D18" s="6"/>
      <c r="E18" s="7"/>
      <c r="F18" s="7"/>
      <c r="G18" s="5"/>
      <c r="H18" s="7"/>
      <c r="I18" s="6"/>
      <c r="J18" s="6"/>
      <c r="K18" s="5"/>
      <c r="L18" s="7"/>
      <c r="M18" s="6"/>
      <c r="N18" s="6"/>
      <c r="O18" s="7"/>
      <c r="P18" s="7"/>
      <c r="Q18" s="6"/>
      <c r="R18" s="6"/>
      <c r="S18" s="5"/>
      <c r="T18" s="7"/>
    </row>
    <row r="19" spans="2:21" x14ac:dyDescent="0.3">
      <c r="B19" s="137" t="s">
        <v>72</v>
      </c>
      <c r="C19" s="137"/>
      <c r="D19" s="129" t="s">
        <v>45</v>
      </c>
      <c r="I19" s="129" t="s">
        <v>103</v>
      </c>
      <c r="M19" s="129" t="s">
        <v>99</v>
      </c>
      <c r="U19" s="129" t="s">
        <v>123</v>
      </c>
    </row>
    <row r="20" spans="2:21" ht="9" customHeight="1" x14ac:dyDescent="0.3">
      <c r="D20" s="131" t="s">
        <v>87</v>
      </c>
      <c r="G20" s="9" t="s">
        <v>135</v>
      </c>
      <c r="I20" s="131" t="s">
        <v>104</v>
      </c>
      <c r="K20" s="9" t="s">
        <v>135</v>
      </c>
      <c r="M20" s="131" t="s">
        <v>98</v>
      </c>
      <c r="N20" s="131"/>
      <c r="O20" s="131"/>
      <c r="U20" s="131" t="s">
        <v>105</v>
      </c>
    </row>
    <row r="21" spans="2:21" x14ac:dyDescent="0.3">
      <c r="B21" s="129" t="s">
        <v>28</v>
      </c>
      <c r="C21" s="129" t="s">
        <v>23</v>
      </c>
      <c r="D21" s="129">
        <v>27</v>
      </c>
      <c r="I21" s="129">
        <v>28.2</v>
      </c>
      <c r="M21" s="129">
        <v>20</v>
      </c>
      <c r="U21" s="129">
        <v>14</v>
      </c>
    </row>
    <row r="23" spans="2:21" s="127" customFormat="1" ht="13.5" customHeight="1" x14ac:dyDescent="0.2">
      <c r="B23" s="6"/>
      <c r="C23" s="6"/>
      <c r="D23" s="6"/>
      <c r="E23" s="7"/>
      <c r="F23" s="7"/>
      <c r="G23" s="5"/>
      <c r="H23" s="7"/>
      <c r="I23" s="6"/>
      <c r="J23" s="6"/>
      <c r="K23" s="5"/>
      <c r="L23" s="7"/>
      <c r="M23" s="6"/>
      <c r="N23" s="6"/>
      <c r="O23" s="7"/>
      <c r="P23" s="7"/>
      <c r="Q23" s="6"/>
      <c r="R23" s="6"/>
      <c r="S23" s="5"/>
      <c r="T23" s="7"/>
    </row>
    <row r="24" spans="2:21" x14ac:dyDescent="0.3">
      <c r="B24" s="137" t="s">
        <v>25</v>
      </c>
      <c r="C24" s="137"/>
      <c r="D24" s="129" t="s">
        <v>46</v>
      </c>
      <c r="I24" s="129" t="s">
        <v>123</v>
      </c>
    </row>
    <row r="25" spans="2:21" ht="9.75" customHeight="1" x14ac:dyDescent="0.3">
      <c r="D25" s="131" t="s">
        <v>87</v>
      </c>
      <c r="G25" s="9" t="s">
        <v>135</v>
      </c>
      <c r="I25" s="131" t="s">
        <v>105</v>
      </c>
    </row>
    <row r="26" spans="2:21" x14ac:dyDescent="0.3">
      <c r="B26" s="129" t="s">
        <v>26</v>
      </c>
      <c r="C26" s="129" t="s">
        <v>4</v>
      </c>
      <c r="D26" s="134">
        <v>0.12</v>
      </c>
      <c r="I26" s="134">
        <v>0.06</v>
      </c>
    </row>
    <row r="27" spans="2:21" x14ac:dyDescent="0.3">
      <c r="D27" s="134"/>
    </row>
    <row r="29" spans="2:21" s="127" customFormat="1" ht="13.5" customHeight="1" x14ac:dyDescent="0.2">
      <c r="B29" s="6"/>
      <c r="C29" s="6"/>
      <c r="D29" s="6"/>
      <c r="E29" s="7"/>
      <c r="F29" s="7"/>
      <c r="G29" s="5"/>
      <c r="H29" s="7"/>
      <c r="I29" s="6"/>
      <c r="J29" s="6"/>
      <c r="K29" s="5"/>
      <c r="L29" s="7"/>
      <c r="M29" s="6"/>
      <c r="N29" s="6"/>
      <c r="O29" s="7"/>
      <c r="P29" s="7"/>
      <c r="Q29" s="6"/>
      <c r="R29" s="6"/>
      <c r="S29" s="5"/>
      <c r="T29" s="7"/>
    </row>
    <row r="30" spans="2:21" x14ac:dyDescent="0.3">
      <c r="B30" s="137" t="s">
        <v>21</v>
      </c>
      <c r="C30" s="137"/>
      <c r="D30" s="129" t="s">
        <v>45</v>
      </c>
      <c r="I30" s="129" t="s">
        <v>106</v>
      </c>
    </row>
    <row r="31" spans="2:21" ht="12" customHeight="1" x14ac:dyDescent="0.3">
      <c r="D31" s="131" t="s">
        <v>87</v>
      </c>
      <c r="G31" s="9" t="s">
        <v>135</v>
      </c>
      <c r="H31" s="131"/>
      <c r="I31" s="131" t="s">
        <v>105</v>
      </c>
    </row>
    <row r="32" spans="2:21" x14ac:dyDescent="0.3">
      <c r="B32" s="129" t="s">
        <v>27</v>
      </c>
      <c r="C32" s="129" t="s">
        <v>22</v>
      </c>
      <c r="D32" s="129">
        <v>50</v>
      </c>
      <c r="I32" s="134" t="s">
        <v>107</v>
      </c>
    </row>
    <row r="33" spans="2:20" x14ac:dyDescent="0.3">
      <c r="B33" s="129" t="s">
        <v>28</v>
      </c>
      <c r="C33" s="129" t="s">
        <v>22</v>
      </c>
      <c r="D33" s="129">
        <v>45</v>
      </c>
      <c r="H33" s="134"/>
      <c r="I33" s="134" t="s">
        <v>107</v>
      </c>
    </row>
    <row r="34" spans="2:20" x14ac:dyDescent="0.3">
      <c r="I34" s="134"/>
    </row>
    <row r="36" spans="2:20" s="127" customFormat="1" ht="13.5" customHeight="1" x14ac:dyDescent="0.2">
      <c r="B36" s="6"/>
      <c r="C36" s="6"/>
      <c r="D36" s="6"/>
      <c r="E36" s="7"/>
      <c r="F36" s="7"/>
      <c r="G36" s="5"/>
      <c r="H36" s="7"/>
      <c r="I36" s="6"/>
      <c r="J36" s="6"/>
      <c r="K36" s="5"/>
      <c r="L36" s="7"/>
      <c r="M36" s="6"/>
      <c r="N36" s="6"/>
      <c r="O36" s="7"/>
      <c r="P36" s="7"/>
      <c r="Q36" s="6"/>
      <c r="R36" s="6"/>
      <c r="S36" s="5"/>
      <c r="T36" s="7"/>
    </row>
    <row r="37" spans="2:20" x14ac:dyDescent="0.3">
      <c r="B37" s="137" t="s">
        <v>18</v>
      </c>
      <c r="C37" s="137"/>
      <c r="D37" s="129" t="s">
        <v>45</v>
      </c>
    </row>
    <row r="38" spans="2:20" ht="11.25" customHeight="1" x14ac:dyDescent="0.3">
      <c r="D38" s="131" t="s">
        <v>87</v>
      </c>
      <c r="G38" s="9" t="s">
        <v>135</v>
      </c>
    </row>
    <row r="39" spans="2:20" x14ac:dyDescent="0.3">
      <c r="B39" s="129" t="s">
        <v>0</v>
      </c>
      <c r="C39" s="129" t="s">
        <v>209</v>
      </c>
      <c r="D39" s="129">
        <v>0.33900000000000002</v>
      </c>
    </row>
    <row r="40" spans="2:20" x14ac:dyDescent="0.3">
      <c r="B40" s="129" t="s">
        <v>19</v>
      </c>
      <c r="C40" s="129" t="s">
        <v>209</v>
      </c>
      <c r="D40" s="129">
        <v>0.20200000000000001</v>
      </c>
    </row>
    <row r="42" spans="2:20" x14ac:dyDescent="0.3">
      <c r="B42" s="137"/>
      <c r="C42" s="137"/>
    </row>
    <row r="44" spans="2:20" x14ac:dyDescent="0.3">
      <c r="D44" s="134"/>
    </row>
    <row r="45" spans="2:20" x14ac:dyDescent="0.3">
      <c r="D45" s="134"/>
    </row>
  </sheetData>
  <mergeCells count="2">
    <mergeCell ref="D13:F13"/>
    <mergeCell ref="D14:F14"/>
  </mergeCells>
  <hyperlinks>
    <hyperlink ref="D14" r:id="rId1" display="http://www.bmwi.de/DE/Mediathek/publikationen,did=486258.html"/>
    <hyperlink ref="U14" r:id="rId2"/>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V67"/>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baseColWidth="10" defaultRowHeight="15" x14ac:dyDescent="0.2"/>
  <cols>
    <col min="1" max="1" width="3.77734375" style="1" customWidth="1"/>
    <col min="2" max="2" width="39.33203125" style="1" customWidth="1"/>
    <col min="3" max="3" width="10.77734375" style="1" customWidth="1"/>
    <col min="4" max="4" width="14.44140625" style="1" customWidth="1"/>
    <col min="5" max="5" width="11.5546875" style="1"/>
    <col min="6" max="6" width="29.109375" style="1" customWidth="1"/>
    <col min="7" max="7" width="1.33203125" style="5" customWidth="1"/>
    <col min="8" max="8" width="11.5546875" style="1"/>
    <col min="9" max="9" width="33.6640625" style="1" customWidth="1"/>
    <col min="10" max="16384" width="11.5546875" style="1"/>
  </cols>
  <sheetData>
    <row r="1" spans="2:22" s="5" customFormat="1" x14ac:dyDescent="0.3">
      <c r="D1" s="5" t="s">
        <v>91</v>
      </c>
      <c r="I1" s="5" t="s">
        <v>92</v>
      </c>
    </row>
    <row r="2" spans="2:22" s="127" customFormat="1" ht="13.5" customHeight="1" x14ac:dyDescent="0.2">
      <c r="B2" s="6"/>
      <c r="C2" s="6"/>
      <c r="D2" s="6"/>
      <c r="E2" s="7"/>
      <c r="F2" s="7"/>
      <c r="G2" s="5"/>
      <c r="H2" s="6"/>
      <c r="I2" s="6"/>
      <c r="J2" s="6"/>
      <c r="K2" s="6"/>
      <c r="L2" s="6"/>
      <c r="M2" s="6"/>
      <c r="N2" s="6"/>
      <c r="O2" s="6"/>
      <c r="P2" s="6"/>
      <c r="Q2" s="6"/>
      <c r="R2" s="6"/>
      <c r="S2" s="6"/>
      <c r="T2" s="6"/>
      <c r="U2" s="6"/>
      <c r="V2" s="6"/>
    </row>
    <row r="3" spans="2:22" s="129" customFormat="1" x14ac:dyDescent="0.25">
      <c r="B3" s="10" t="s">
        <v>109</v>
      </c>
      <c r="D3" s="129" t="s">
        <v>95</v>
      </c>
      <c r="G3" s="5"/>
      <c r="I3" s="129" t="s">
        <v>148</v>
      </c>
    </row>
    <row r="4" spans="2:22" s="131" customFormat="1" ht="9.75" customHeight="1" x14ac:dyDescent="0.3">
      <c r="D4" s="131" t="s">
        <v>87</v>
      </c>
      <c r="G4" s="9" t="s">
        <v>135</v>
      </c>
    </row>
    <row r="5" spans="2:22" x14ac:dyDescent="0.2">
      <c r="B5" s="1" t="s">
        <v>112</v>
      </c>
      <c r="C5" s="1" t="s">
        <v>3</v>
      </c>
      <c r="D5" s="1">
        <v>1250</v>
      </c>
      <c r="F5" s="141"/>
      <c r="I5" s="1" t="s">
        <v>63</v>
      </c>
      <c r="J5" s="1">
        <v>2012</v>
      </c>
      <c r="K5" s="1">
        <v>2013</v>
      </c>
      <c r="L5" s="1">
        <v>2014</v>
      </c>
      <c r="M5" s="1">
        <v>2015</v>
      </c>
      <c r="N5" s="1">
        <v>2016</v>
      </c>
      <c r="O5" s="1">
        <v>2017</v>
      </c>
      <c r="P5" s="1">
        <v>2018</v>
      </c>
      <c r="Q5" s="1">
        <v>2019</v>
      </c>
      <c r="R5" s="1">
        <v>2020</v>
      </c>
      <c r="S5" s="1">
        <v>2022</v>
      </c>
      <c r="T5" s="1">
        <v>2030</v>
      </c>
    </row>
    <row r="6" spans="2:22" x14ac:dyDescent="0.2">
      <c r="D6" s="142"/>
      <c r="F6" s="141"/>
      <c r="I6" s="129" t="s">
        <v>123</v>
      </c>
      <c r="M6" s="1">
        <v>1180</v>
      </c>
      <c r="R6" s="1">
        <v>1030</v>
      </c>
      <c r="T6" s="1">
        <v>980</v>
      </c>
    </row>
    <row r="7" spans="2:22" ht="15.75" customHeight="1" x14ac:dyDescent="0.25">
      <c r="B7" s="10" t="s">
        <v>110</v>
      </c>
      <c r="D7" s="142" t="s">
        <v>115</v>
      </c>
      <c r="F7" s="141"/>
      <c r="G7" s="9" t="s">
        <v>135</v>
      </c>
      <c r="I7" s="1" t="s">
        <v>122</v>
      </c>
      <c r="J7" s="143" t="s">
        <v>135</v>
      </c>
      <c r="M7" s="1">
        <v>1269</v>
      </c>
      <c r="R7" s="1">
        <v>1240</v>
      </c>
      <c r="T7" s="1">
        <v>1182</v>
      </c>
    </row>
    <row r="8" spans="2:22" s="131" customFormat="1" ht="15.75" customHeight="1" x14ac:dyDescent="0.2">
      <c r="D8" s="131" t="s">
        <v>111</v>
      </c>
      <c r="G8" s="9" t="s">
        <v>135</v>
      </c>
      <c r="I8" s="1" t="s">
        <v>121</v>
      </c>
      <c r="J8" s="1">
        <v>1250</v>
      </c>
      <c r="K8" s="144">
        <f>(L8+J8)/2</f>
        <v>1244</v>
      </c>
      <c r="L8" s="1">
        <v>1238</v>
      </c>
      <c r="M8" s="144">
        <f>(N8+L8)/2</f>
        <v>1231.5</v>
      </c>
      <c r="N8" s="1">
        <v>1225</v>
      </c>
      <c r="O8" s="144">
        <f>(P8+N8)/2</f>
        <v>1219</v>
      </c>
      <c r="P8" s="1">
        <v>1213</v>
      </c>
      <c r="Q8" s="144">
        <f>(R8+P8)/2</f>
        <v>1206.5</v>
      </c>
      <c r="R8" s="1">
        <v>1200</v>
      </c>
      <c r="S8" s="1">
        <v>1188</v>
      </c>
      <c r="T8" s="1"/>
    </row>
    <row r="9" spans="2:22" x14ac:dyDescent="0.2">
      <c r="B9" s="1" t="s">
        <v>67</v>
      </c>
      <c r="C9" s="1" t="s">
        <v>3</v>
      </c>
      <c r="D9" s="1">
        <v>1500</v>
      </c>
      <c r="E9" s="145" t="s">
        <v>149</v>
      </c>
      <c r="F9" s="145"/>
    </row>
    <row r="10" spans="2:22" x14ac:dyDescent="0.2">
      <c r="D10" s="145"/>
      <c r="E10" s="145"/>
      <c r="F10" s="145"/>
    </row>
    <row r="11" spans="2:22" s="127" customFormat="1" ht="4.5" customHeight="1" x14ac:dyDescent="0.2">
      <c r="B11" s="6"/>
      <c r="C11" s="6"/>
      <c r="D11" s="6"/>
      <c r="E11" s="7"/>
      <c r="F11" s="7"/>
      <c r="G11" s="5"/>
      <c r="H11" s="6"/>
      <c r="I11" s="6"/>
      <c r="J11" s="6"/>
      <c r="K11" s="6"/>
      <c r="L11" s="6"/>
      <c r="M11" s="6"/>
      <c r="N11" s="6"/>
      <c r="O11" s="6"/>
      <c r="P11" s="6"/>
      <c r="Q11" s="6"/>
      <c r="R11" s="6"/>
      <c r="S11" s="6"/>
      <c r="T11" s="6"/>
      <c r="U11" s="6"/>
      <c r="V11" s="6"/>
    </row>
    <row r="12" spans="2:22" x14ac:dyDescent="0.25">
      <c r="B12" s="10" t="s">
        <v>113</v>
      </c>
      <c r="D12" s="1" t="s">
        <v>114</v>
      </c>
      <c r="I12" s="129" t="s">
        <v>127</v>
      </c>
      <c r="L12" s="146" t="s">
        <v>95</v>
      </c>
      <c r="P12" s="146" t="s">
        <v>123</v>
      </c>
      <c r="Q12" s="129"/>
    </row>
    <row r="13" spans="2:22" s="131" customFormat="1" ht="9" customHeight="1" x14ac:dyDescent="0.3">
      <c r="G13" s="5"/>
      <c r="I13" s="131" t="s">
        <v>98</v>
      </c>
      <c r="L13" s="147" t="s">
        <v>87</v>
      </c>
      <c r="P13" s="147" t="s">
        <v>105</v>
      </c>
    </row>
    <row r="14" spans="2:22" x14ac:dyDescent="0.2">
      <c r="B14" s="1" t="s">
        <v>62</v>
      </c>
      <c r="C14" s="1" t="s">
        <v>23</v>
      </c>
      <c r="D14" s="148" t="s">
        <v>129</v>
      </c>
      <c r="E14" s="1" t="s">
        <v>128</v>
      </c>
      <c r="I14" s="1">
        <v>35</v>
      </c>
      <c r="L14" s="149">
        <v>13</v>
      </c>
      <c r="P14" s="150" t="s">
        <v>126</v>
      </c>
      <c r="Q14" s="143"/>
    </row>
    <row r="15" spans="2:22" x14ac:dyDescent="0.2">
      <c r="D15" s="145"/>
      <c r="E15" s="145"/>
      <c r="F15" s="145"/>
      <c r="L15" s="149"/>
      <c r="P15" s="149"/>
    </row>
    <row r="16" spans="2:22" s="127" customFormat="1" ht="4.5" customHeight="1" x14ac:dyDescent="0.2">
      <c r="B16" s="6"/>
      <c r="C16" s="6"/>
      <c r="D16" s="6"/>
      <c r="E16" s="7"/>
      <c r="F16" s="7"/>
      <c r="G16" s="5"/>
      <c r="H16" s="6"/>
      <c r="I16" s="6"/>
      <c r="J16" s="6"/>
      <c r="K16" s="6"/>
      <c r="L16" s="6"/>
      <c r="M16" s="6"/>
      <c r="N16" s="6"/>
      <c r="O16" s="6"/>
      <c r="P16" s="6"/>
      <c r="Q16" s="6"/>
      <c r="R16" s="6"/>
      <c r="S16" s="6"/>
      <c r="T16" s="6"/>
      <c r="U16" s="6"/>
      <c r="V16" s="6"/>
    </row>
    <row r="17" spans="2:22" x14ac:dyDescent="0.25">
      <c r="B17" s="10" t="s">
        <v>21</v>
      </c>
      <c r="D17" s="1" t="s">
        <v>114</v>
      </c>
      <c r="I17" s="23" t="s">
        <v>123</v>
      </c>
      <c r="L17" s="146" t="s">
        <v>140</v>
      </c>
    </row>
    <row r="18" spans="2:22" s="131" customFormat="1" ht="9" customHeight="1" x14ac:dyDescent="0.3">
      <c r="G18" s="5"/>
      <c r="I18" s="151" t="s">
        <v>105</v>
      </c>
      <c r="L18" s="147" t="s">
        <v>87</v>
      </c>
      <c r="P18" s="147"/>
    </row>
    <row r="19" spans="2:22" x14ac:dyDescent="0.2">
      <c r="B19" s="1" t="s">
        <v>62</v>
      </c>
      <c r="C19" s="1" t="s">
        <v>22</v>
      </c>
      <c r="D19" s="1">
        <v>20</v>
      </c>
      <c r="I19" s="152" t="s">
        <v>151</v>
      </c>
      <c r="L19" s="149">
        <v>20</v>
      </c>
    </row>
    <row r="20" spans="2:22" x14ac:dyDescent="0.2">
      <c r="I20" s="19"/>
      <c r="L20" s="149"/>
    </row>
    <row r="21" spans="2:22" s="127" customFormat="1" ht="13.5" customHeight="1" x14ac:dyDescent="0.2">
      <c r="B21" s="6"/>
      <c r="C21" s="6"/>
      <c r="D21" s="6"/>
      <c r="E21" s="7"/>
      <c r="F21" s="7"/>
      <c r="G21" s="5"/>
      <c r="H21" s="6"/>
      <c r="I21" s="6"/>
      <c r="J21" s="6"/>
      <c r="K21" s="6"/>
      <c r="L21" s="6"/>
      <c r="M21" s="6"/>
      <c r="N21" s="6"/>
      <c r="O21" s="6"/>
      <c r="P21" s="6"/>
      <c r="Q21" s="6"/>
      <c r="R21" s="6"/>
      <c r="S21" s="6"/>
      <c r="T21" s="6"/>
      <c r="U21" s="6"/>
      <c r="V21" s="6"/>
    </row>
    <row r="22" spans="2:22" x14ac:dyDescent="0.25">
      <c r="B22" s="10" t="s">
        <v>125</v>
      </c>
      <c r="C22" s="10"/>
      <c r="D22" s="129" t="s">
        <v>118</v>
      </c>
      <c r="I22" s="129" t="s">
        <v>134</v>
      </c>
      <c r="J22" s="10"/>
    </row>
    <row r="23" spans="2:22" ht="15.75" customHeight="1" x14ac:dyDescent="0.2">
      <c r="B23" s="1" t="s">
        <v>119</v>
      </c>
      <c r="C23" s="1" t="s">
        <v>3</v>
      </c>
      <c r="D23" s="1">
        <v>900</v>
      </c>
      <c r="I23" s="1" t="s">
        <v>63</v>
      </c>
      <c r="J23" s="1">
        <v>2012</v>
      </c>
      <c r="K23" s="144">
        <v>2015</v>
      </c>
      <c r="L23" s="1">
        <v>2020</v>
      </c>
    </row>
    <row r="24" spans="2:22" x14ac:dyDescent="0.2">
      <c r="B24" s="1" t="s">
        <v>120</v>
      </c>
      <c r="C24" s="1" t="s">
        <v>3</v>
      </c>
      <c r="D24" s="1">
        <v>800</v>
      </c>
      <c r="E24" s="142"/>
      <c r="I24" s="1" t="s">
        <v>116</v>
      </c>
      <c r="J24" s="1">
        <v>1000</v>
      </c>
      <c r="K24" s="144">
        <f>(2015-2012)/(2020-2012)*(L24-J24)+J24</f>
        <v>850</v>
      </c>
      <c r="L24" s="1">
        <v>600</v>
      </c>
    </row>
    <row r="25" spans="2:22" x14ac:dyDescent="0.2">
      <c r="I25" s="1" t="s">
        <v>117</v>
      </c>
      <c r="J25" s="1">
        <v>1000</v>
      </c>
      <c r="K25" s="144">
        <f>(2015-2012)/(2020-2012)*(L25-J25)+J25</f>
        <v>812.5</v>
      </c>
      <c r="L25" s="1">
        <v>500</v>
      </c>
    </row>
    <row r="26" spans="2:22" x14ac:dyDescent="0.25">
      <c r="D26" s="153"/>
      <c r="F26" s="141"/>
    </row>
    <row r="27" spans="2:22" x14ac:dyDescent="0.25">
      <c r="B27" s="10" t="s">
        <v>124</v>
      </c>
      <c r="C27" s="10"/>
      <c r="D27" s="129" t="s">
        <v>118</v>
      </c>
      <c r="I27" s="129" t="s">
        <v>131</v>
      </c>
      <c r="J27" s="10"/>
    </row>
    <row r="28" spans="2:22" x14ac:dyDescent="0.2">
      <c r="B28" s="1" t="s">
        <v>132</v>
      </c>
      <c r="C28" s="1" t="s">
        <v>3</v>
      </c>
      <c r="D28" s="1">
        <v>1300</v>
      </c>
      <c r="I28" s="1" t="s">
        <v>63</v>
      </c>
      <c r="J28" s="1">
        <v>2012</v>
      </c>
      <c r="K28" s="1">
        <v>2013</v>
      </c>
      <c r="L28" s="1">
        <v>2014</v>
      </c>
      <c r="M28" s="1">
        <v>2015</v>
      </c>
      <c r="N28" s="1">
        <v>2016</v>
      </c>
      <c r="O28" s="1">
        <v>2017</v>
      </c>
      <c r="P28" s="1">
        <v>2018</v>
      </c>
      <c r="Q28" s="1">
        <v>2019</v>
      </c>
      <c r="R28" s="1">
        <v>2020</v>
      </c>
      <c r="S28" s="1">
        <v>2022</v>
      </c>
      <c r="T28" s="1">
        <v>2030</v>
      </c>
    </row>
    <row r="29" spans="2:22" x14ac:dyDescent="0.2">
      <c r="B29" s="1" t="s">
        <v>133</v>
      </c>
      <c r="C29" s="1" t="s">
        <v>3</v>
      </c>
      <c r="D29" s="1">
        <v>1000</v>
      </c>
      <c r="I29" s="1" t="s">
        <v>122</v>
      </c>
      <c r="J29" s="143" t="s">
        <v>135</v>
      </c>
      <c r="M29" s="1">
        <v>950</v>
      </c>
      <c r="N29" s="154"/>
      <c r="O29" s="154"/>
      <c r="P29" s="154"/>
      <c r="Q29" s="154"/>
      <c r="R29" s="1">
        <v>750</v>
      </c>
      <c r="T29" s="1">
        <v>600</v>
      </c>
    </row>
    <row r="30" spans="2:22" x14ac:dyDescent="0.2">
      <c r="F30" s="154"/>
      <c r="I30" s="1" t="s">
        <v>121</v>
      </c>
      <c r="J30" s="1">
        <v>2100</v>
      </c>
      <c r="K30" s="144">
        <f>(L30+J30)/2</f>
        <v>2029.5</v>
      </c>
      <c r="L30" s="1">
        <v>1959</v>
      </c>
      <c r="M30" s="144">
        <f>(N30+L30)/2</f>
        <v>1879.5</v>
      </c>
      <c r="N30" s="1">
        <v>1800</v>
      </c>
      <c r="O30" s="144">
        <f>(P30+N30)/2</f>
        <v>1750</v>
      </c>
      <c r="P30" s="1">
        <v>1700</v>
      </c>
      <c r="Q30" s="144">
        <f>(R30+P30)/2</f>
        <v>1650</v>
      </c>
      <c r="R30" s="1">
        <v>1600</v>
      </c>
      <c r="S30" s="144">
        <v>1500</v>
      </c>
      <c r="T30" s="1">
        <v>600</v>
      </c>
    </row>
    <row r="31" spans="2:22" s="127" customFormat="1" ht="4.5" customHeight="1" x14ac:dyDescent="0.2">
      <c r="B31" s="6"/>
      <c r="C31" s="6"/>
      <c r="D31" s="6"/>
      <c r="E31" s="7"/>
      <c r="F31" s="7"/>
      <c r="G31" s="5"/>
      <c r="H31" s="6"/>
      <c r="I31" s="6"/>
      <c r="J31" s="6"/>
      <c r="K31" s="6"/>
      <c r="L31" s="6"/>
      <c r="M31" s="6"/>
      <c r="N31" s="6"/>
      <c r="O31" s="6"/>
      <c r="P31" s="6"/>
      <c r="Q31" s="6"/>
      <c r="R31" s="6"/>
      <c r="S31" s="6"/>
      <c r="T31" s="6"/>
      <c r="U31" s="6"/>
      <c r="V31" s="6"/>
    </row>
    <row r="32" spans="2:22" x14ac:dyDescent="0.25">
      <c r="B32" s="10" t="s">
        <v>130</v>
      </c>
      <c r="D32" s="129" t="s">
        <v>95</v>
      </c>
      <c r="I32" s="129" t="s">
        <v>127</v>
      </c>
      <c r="L32" s="146" t="s">
        <v>123</v>
      </c>
      <c r="O32" s="129"/>
    </row>
    <row r="33" spans="2:22" s="131" customFormat="1" ht="9" customHeight="1" x14ac:dyDescent="0.3">
      <c r="D33" s="131" t="s">
        <v>87</v>
      </c>
      <c r="G33" s="9" t="s">
        <v>135</v>
      </c>
      <c r="I33" s="131" t="s">
        <v>98</v>
      </c>
      <c r="L33" s="147" t="s">
        <v>105</v>
      </c>
    </row>
    <row r="34" spans="2:22" x14ac:dyDescent="0.2">
      <c r="B34" s="1" t="s">
        <v>136</v>
      </c>
      <c r="C34" s="1" t="s">
        <v>23</v>
      </c>
      <c r="D34" s="148">
        <v>17</v>
      </c>
      <c r="I34" s="1">
        <v>25</v>
      </c>
      <c r="L34" s="149" t="s">
        <v>137</v>
      </c>
      <c r="O34" s="143"/>
    </row>
    <row r="35" spans="2:22" x14ac:dyDescent="0.2">
      <c r="D35" s="145"/>
      <c r="E35" s="145"/>
      <c r="F35" s="145"/>
      <c r="L35" s="149"/>
    </row>
    <row r="36" spans="2:22" s="127" customFormat="1" ht="4.5" customHeight="1" x14ac:dyDescent="0.2">
      <c r="B36" s="6"/>
      <c r="C36" s="6"/>
      <c r="D36" s="6"/>
      <c r="E36" s="7"/>
      <c r="F36" s="7"/>
      <c r="G36" s="5"/>
      <c r="H36" s="6"/>
      <c r="I36" s="6"/>
      <c r="J36" s="6"/>
      <c r="K36" s="6"/>
      <c r="L36" s="6"/>
      <c r="M36" s="6"/>
      <c r="N36" s="6"/>
      <c r="O36" s="6"/>
      <c r="P36" s="6"/>
      <c r="Q36" s="6"/>
      <c r="R36" s="6"/>
      <c r="S36" s="6"/>
      <c r="T36" s="6"/>
      <c r="U36" s="6"/>
      <c r="V36" s="6"/>
    </row>
    <row r="37" spans="2:22" x14ac:dyDescent="0.25">
      <c r="B37" s="10" t="s">
        <v>21</v>
      </c>
      <c r="D37" s="1" t="s">
        <v>114</v>
      </c>
      <c r="I37" s="23" t="s">
        <v>123</v>
      </c>
      <c r="L37" s="146" t="s">
        <v>140</v>
      </c>
      <c r="P37" s="146" t="s">
        <v>141</v>
      </c>
    </row>
    <row r="38" spans="2:22" s="131" customFormat="1" ht="9" customHeight="1" x14ac:dyDescent="0.3">
      <c r="G38" s="5"/>
      <c r="I38" s="151" t="s">
        <v>105</v>
      </c>
      <c r="L38" s="147" t="s">
        <v>87</v>
      </c>
      <c r="P38" s="155" t="s">
        <v>135</v>
      </c>
    </row>
    <row r="39" spans="2:22" x14ac:dyDescent="0.2">
      <c r="B39" s="1" t="s">
        <v>136</v>
      </c>
      <c r="C39" s="1" t="s">
        <v>22</v>
      </c>
      <c r="D39" s="1">
        <v>30</v>
      </c>
      <c r="I39" s="152" t="s">
        <v>150</v>
      </c>
      <c r="L39" s="149">
        <v>20</v>
      </c>
      <c r="P39" s="149">
        <v>30</v>
      </c>
    </row>
    <row r="40" spans="2:22" x14ac:dyDescent="0.2">
      <c r="D40" s="145"/>
      <c r="E40" s="145"/>
      <c r="F40" s="145"/>
      <c r="I40" s="19"/>
      <c r="L40" s="149"/>
      <c r="P40" s="149"/>
    </row>
    <row r="41" spans="2:22" s="127" customFormat="1" ht="13.5" customHeight="1" x14ac:dyDescent="0.2">
      <c r="B41" s="6"/>
      <c r="C41" s="6"/>
      <c r="D41" s="6"/>
      <c r="E41" s="7"/>
      <c r="F41" s="7"/>
      <c r="G41" s="5"/>
      <c r="H41" s="6"/>
      <c r="I41" s="6"/>
      <c r="J41" s="6"/>
      <c r="K41" s="6"/>
      <c r="L41" s="6"/>
      <c r="M41" s="6"/>
      <c r="N41" s="6"/>
      <c r="O41" s="6"/>
      <c r="P41" s="6"/>
      <c r="Q41" s="6"/>
      <c r="R41" s="6"/>
      <c r="S41" s="6"/>
      <c r="T41" s="6"/>
      <c r="U41" s="6"/>
      <c r="V41" s="6"/>
    </row>
    <row r="42" spans="2:22" s="157" customFormat="1" x14ac:dyDescent="0.25">
      <c r="B42" s="156" t="s">
        <v>25</v>
      </c>
      <c r="D42" s="157" t="s">
        <v>46</v>
      </c>
      <c r="G42" s="5"/>
      <c r="I42" s="23" t="s">
        <v>123</v>
      </c>
    </row>
    <row r="43" spans="2:22" s="157" customFormat="1" ht="9" customHeight="1" x14ac:dyDescent="0.2">
      <c r="D43" s="131" t="s">
        <v>87</v>
      </c>
      <c r="G43" s="9" t="s">
        <v>135</v>
      </c>
      <c r="I43" s="151" t="s">
        <v>105</v>
      </c>
    </row>
    <row r="44" spans="2:22" s="157" customFormat="1" x14ac:dyDescent="0.2">
      <c r="B44" s="157" t="s">
        <v>142</v>
      </c>
      <c r="C44" s="157" t="s">
        <v>3</v>
      </c>
      <c r="D44" s="158">
        <v>7.0000000000000007E-2</v>
      </c>
      <c r="G44" s="5"/>
      <c r="I44" s="159">
        <v>0.06</v>
      </c>
    </row>
    <row r="45" spans="2:22" s="157" customFormat="1" x14ac:dyDescent="0.2">
      <c r="G45" s="5"/>
    </row>
    <row r="46" spans="2:22" s="127" customFormat="1" ht="13.5" customHeight="1" x14ac:dyDescent="0.2">
      <c r="B46" s="6"/>
      <c r="C46" s="6"/>
      <c r="D46" s="6"/>
      <c r="E46" s="7"/>
      <c r="F46" s="7"/>
      <c r="G46" s="5"/>
      <c r="H46" s="6"/>
      <c r="I46" s="6"/>
      <c r="J46" s="6"/>
      <c r="K46" s="6"/>
      <c r="L46" s="6"/>
      <c r="M46" s="6"/>
      <c r="N46" s="6"/>
      <c r="O46" s="6"/>
      <c r="P46" s="6"/>
      <c r="Q46" s="6"/>
      <c r="R46" s="6"/>
      <c r="S46" s="6"/>
      <c r="T46" s="6"/>
      <c r="U46" s="6"/>
      <c r="V46" s="6"/>
    </row>
    <row r="47" spans="2:22" x14ac:dyDescent="0.25">
      <c r="B47" s="10" t="s">
        <v>138</v>
      </c>
      <c r="D47" s="1" t="s">
        <v>66</v>
      </c>
      <c r="G47" s="9" t="s">
        <v>135</v>
      </c>
    </row>
    <row r="48" spans="2:22" s="161" customFormat="1" ht="11.25" x14ac:dyDescent="0.2">
      <c r="B48" s="160"/>
      <c r="D48" s="131" t="s">
        <v>139</v>
      </c>
      <c r="G48" s="8"/>
    </row>
    <row r="49" spans="2:8" x14ac:dyDescent="0.2">
      <c r="B49" s="1" t="s">
        <v>68</v>
      </c>
      <c r="C49" s="1" t="s">
        <v>143</v>
      </c>
      <c r="D49" s="1">
        <v>2450</v>
      </c>
    </row>
    <row r="50" spans="2:8" x14ac:dyDescent="0.2">
      <c r="B50" s="1" t="s">
        <v>69</v>
      </c>
      <c r="C50" s="1" t="s">
        <v>143</v>
      </c>
      <c r="D50" s="1">
        <v>3250</v>
      </c>
    </row>
    <row r="51" spans="2:8" x14ac:dyDescent="0.2">
      <c r="B51" s="1" t="s">
        <v>70</v>
      </c>
      <c r="C51" s="1" t="s">
        <v>143</v>
      </c>
      <c r="D51" s="1">
        <v>2500</v>
      </c>
    </row>
    <row r="52" spans="2:8" x14ac:dyDescent="0.2">
      <c r="B52" s="1" t="s">
        <v>71</v>
      </c>
      <c r="C52" s="1" t="s">
        <v>143</v>
      </c>
      <c r="D52" s="1">
        <v>2750</v>
      </c>
    </row>
    <row r="55" spans="2:8" x14ac:dyDescent="0.2">
      <c r="C55" s="2"/>
    </row>
    <row r="56" spans="2:8" x14ac:dyDescent="0.2">
      <c r="C56" s="2"/>
    </row>
    <row r="58" spans="2:8" x14ac:dyDescent="0.25">
      <c r="B58" s="10"/>
    </row>
    <row r="60" spans="2:8" x14ac:dyDescent="0.25">
      <c r="D60" s="141"/>
      <c r="F60" s="153"/>
      <c r="H60" s="153"/>
    </row>
    <row r="61" spans="2:8" x14ac:dyDescent="0.25">
      <c r="D61" s="141"/>
      <c r="F61" s="153"/>
      <c r="H61" s="153"/>
    </row>
    <row r="62" spans="2:8" x14ac:dyDescent="0.25">
      <c r="D62" s="141"/>
      <c r="F62" s="153"/>
      <c r="H62" s="153"/>
    </row>
    <row r="63" spans="2:8" x14ac:dyDescent="0.25">
      <c r="H63" s="153"/>
    </row>
    <row r="64" spans="2:8" x14ac:dyDescent="0.25">
      <c r="B64" s="10"/>
      <c r="H64" s="153"/>
    </row>
    <row r="65" spans="4:8" x14ac:dyDescent="0.25">
      <c r="H65" s="153"/>
    </row>
    <row r="66" spans="4:8" x14ac:dyDescent="0.25">
      <c r="D66" s="141"/>
      <c r="F66" s="153"/>
      <c r="H66" s="153"/>
    </row>
    <row r="67" spans="4:8" x14ac:dyDescent="0.25">
      <c r="D67" s="141"/>
      <c r="F67" s="153"/>
      <c r="H67" s="153"/>
    </row>
  </sheetData>
  <hyperlinks>
    <hyperlink ref="D8" r:id="rId1"/>
    <hyperlink ref="P13" r:id="rId2"/>
    <hyperlink ref="L33" r:id="rId3"/>
    <hyperlink ref="I18" r:id="rId4"/>
    <hyperlink ref="I38" r:id="rId5"/>
    <hyperlink ref="I43" r:id="rId6"/>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M31"/>
  <sheetViews>
    <sheetView zoomScale="85" zoomScaleNormal="85" workbookViewId="0">
      <selection activeCell="B1" sqref="B1"/>
    </sheetView>
  </sheetViews>
  <sheetFormatPr baseColWidth="10" defaultRowHeight="14.25" x14ac:dyDescent="0.2"/>
  <cols>
    <col min="1" max="1" width="5.6640625" style="1" customWidth="1"/>
    <col min="2" max="2" width="17.44140625" style="1" customWidth="1"/>
    <col min="3" max="16384" width="11.5546875" style="1"/>
  </cols>
  <sheetData>
    <row r="1" spans="2:13" s="5" customFormat="1" ht="15" x14ac:dyDescent="0.3">
      <c r="B1" s="5" t="s">
        <v>145</v>
      </c>
    </row>
    <row r="2" spans="2:13" s="6" customFormat="1" ht="13.5" customHeight="1" x14ac:dyDescent="0.3"/>
    <row r="3" spans="2:13" ht="15" x14ac:dyDescent="0.25">
      <c r="B3" s="10" t="s">
        <v>29</v>
      </c>
      <c r="C3" s="1" t="s">
        <v>197</v>
      </c>
    </row>
    <row r="4" spans="2:13" s="161" customFormat="1" ht="11.25" x14ac:dyDescent="0.2">
      <c r="B4" s="160"/>
      <c r="C4" s="161" t="s">
        <v>87</v>
      </c>
    </row>
    <row r="5" spans="2:13" x14ac:dyDescent="0.2">
      <c r="C5" s="1" t="s">
        <v>30</v>
      </c>
    </row>
    <row r="6" spans="2:13" ht="15" x14ac:dyDescent="0.25">
      <c r="C6" s="1">
        <v>2012</v>
      </c>
      <c r="D6" s="141">
        <f>(E6+C6)/2</f>
        <v>2013</v>
      </c>
      <c r="E6" s="1">
        <v>2014</v>
      </c>
      <c r="F6" s="153">
        <f>(G6+E6)/2</f>
        <v>2015</v>
      </c>
      <c r="G6" s="1">
        <v>2016</v>
      </c>
      <c r="H6" s="141">
        <f>(I6+G6)/2</f>
        <v>2017</v>
      </c>
      <c r="I6" s="1">
        <v>2018</v>
      </c>
      <c r="J6" s="141">
        <f>(K6+I6)/2</f>
        <v>2019</v>
      </c>
      <c r="K6" s="1">
        <v>2020</v>
      </c>
      <c r="L6" s="141">
        <f>(M6+K6)/2</f>
        <v>2021</v>
      </c>
      <c r="M6" s="1">
        <v>2022</v>
      </c>
    </row>
    <row r="7" spans="2:13" ht="15" x14ac:dyDescent="0.25">
      <c r="B7" s="1" t="s">
        <v>0</v>
      </c>
      <c r="C7" s="1">
        <v>9.8000000000000007</v>
      </c>
      <c r="D7" s="141">
        <f>(E7+C7)/2</f>
        <v>9.9</v>
      </c>
      <c r="E7" s="1">
        <v>10</v>
      </c>
      <c r="F7" s="153">
        <f>(G7+E7)/2</f>
        <v>10</v>
      </c>
      <c r="G7" s="1">
        <v>10</v>
      </c>
      <c r="H7" s="141">
        <f>(I7+G7)/2</f>
        <v>9.9499999999999993</v>
      </c>
      <c r="I7" s="1">
        <v>9.9</v>
      </c>
      <c r="J7" s="141">
        <f>(K7+I7)/2</f>
        <v>9.8500000000000014</v>
      </c>
      <c r="K7" s="1">
        <v>9.8000000000000007</v>
      </c>
      <c r="L7" s="141">
        <f>(M7+K7)/2</f>
        <v>9.75</v>
      </c>
      <c r="M7" s="1">
        <v>9.6999999999999993</v>
      </c>
    </row>
    <row r="8" spans="2:13" ht="15" x14ac:dyDescent="0.25">
      <c r="B8" s="1" t="s">
        <v>19</v>
      </c>
      <c r="C8" s="1">
        <v>22.3</v>
      </c>
      <c r="D8" s="141">
        <f>(E8+C8)/2</f>
        <v>22.65</v>
      </c>
      <c r="E8" s="1">
        <v>23</v>
      </c>
      <c r="F8" s="153">
        <f>(G8+E8)/2</f>
        <v>23.2</v>
      </c>
      <c r="G8" s="1">
        <v>23.4</v>
      </c>
      <c r="H8" s="141">
        <f>(I8+G8)/2</f>
        <v>23.85</v>
      </c>
      <c r="I8" s="1">
        <v>24.3</v>
      </c>
      <c r="J8" s="141">
        <f>(K8+I8)/2</f>
        <v>24.700000000000003</v>
      </c>
      <c r="K8" s="1">
        <v>25.1</v>
      </c>
      <c r="L8" s="141">
        <f>(M8+K8)/2</f>
        <v>25.55</v>
      </c>
      <c r="M8" s="1">
        <v>26</v>
      </c>
    </row>
    <row r="9" spans="2:13" ht="15" x14ac:dyDescent="0.25">
      <c r="D9" s="141"/>
      <c r="F9" s="153"/>
      <c r="H9" s="141"/>
      <c r="J9" s="141"/>
      <c r="L9" s="141"/>
      <c r="M9" s="153"/>
    </row>
    <row r="10" spans="2:13" x14ac:dyDescent="0.2">
      <c r="B10" s="1" t="s">
        <v>108</v>
      </c>
    </row>
    <row r="11" spans="2:13" ht="15" x14ac:dyDescent="0.25">
      <c r="D11" s="141"/>
      <c r="F11" s="153"/>
      <c r="H11" s="141"/>
      <c r="J11" s="141"/>
      <c r="L11" s="141"/>
      <c r="M11" s="153"/>
    </row>
    <row r="12" spans="2:13" ht="15" x14ac:dyDescent="0.25">
      <c r="D12" s="141"/>
      <c r="F12" s="153"/>
      <c r="H12" s="141"/>
      <c r="J12" s="141"/>
      <c r="L12" s="141"/>
      <c r="M12" s="153"/>
    </row>
    <row r="13" spans="2:13" ht="15" x14ac:dyDescent="0.25">
      <c r="D13" s="141"/>
      <c r="F13" s="153"/>
      <c r="H13" s="141"/>
      <c r="J13" s="141"/>
      <c r="L13" s="141"/>
      <c r="M13" s="153"/>
    </row>
    <row r="14" spans="2:13" ht="15" x14ac:dyDescent="0.25">
      <c r="D14" s="141"/>
      <c r="F14" s="153"/>
      <c r="H14" s="141"/>
      <c r="J14" s="141"/>
      <c r="L14" s="141"/>
      <c r="M14" s="153"/>
    </row>
    <row r="15" spans="2:13" ht="15" x14ac:dyDescent="0.25">
      <c r="D15" s="141"/>
      <c r="F15" s="153"/>
      <c r="H15" s="141"/>
      <c r="J15" s="141"/>
      <c r="L15" s="141"/>
      <c r="M15" s="153"/>
    </row>
    <row r="16" spans="2:13" ht="15" x14ac:dyDescent="0.25">
      <c r="D16" s="141"/>
      <c r="F16" s="153"/>
      <c r="H16" s="141"/>
      <c r="J16" s="141"/>
      <c r="L16" s="141"/>
      <c r="M16" s="153"/>
    </row>
    <row r="17" spans="2:13" ht="15" x14ac:dyDescent="0.25">
      <c r="D17" s="141"/>
      <c r="F17" s="153"/>
      <c r="H17" s="141"/>
      <c r="J17" s="141"/>
      <c r="L17" s="141"/>
      <c r="M17" s="153"/>
    </row>
    <row r="18" spans="2:13" ht="15" x14ac:dyDescent="0.25">
      <c r="D18" s="141"/>
      <c r="F18" s="153"/>
      <c r="H18" s="141"/>
      <c r="J18" s="141"/>
      <c r="L18" s="141"/>
      <c r="M18" s="153"/>
    </row>
    <row r="19" spans="2:13" ht="15" x14ac:dyDescent="0.25">
      <c r="D19" s="141"/>
      <c r="F19" s="153"/>
      <c r="H19" s="141"/>
      <c r="J19" s="141"/>
      <c r="L19" s="141"/>
      <c r="M19" s="153"/>
    </row>
    <row r="20" spans="2:13" ht="15" x14ac:dyDescent="0.25">
      <c r="D20" s="141"/>
      <c r="F20" s="153"/>
      <c r="H20" s="141"/>
      <c r="J20" s="141"/>
      <c r="L20" s="141"/>
      <c r="M20" s="153"/>
    </row>
    <row r="21" spans="2:13" ht="15" x14ac:dyDescent="0.25">
      <c r="D21" s="141"/>
      <c r="F21" s="153"/>
      <c r="H21" s="141"/>
      <c r="J21" s="141"/>
      <c r="L21" s="141"/>
      <c r="M21" s="153"/>
    </row>
    <row r="22" spans="2:13" ht="15" x14ac:dyDescent="0.25">
      <c r="D22" s="141"/>
      <c r="F22" s="153"/>
      <c r="H22" s="141"/>
      <c r="J22" s="141"/>
      <c r="L22" s="141"/>
      <c r="M22" s="153"/>
    </row>
    <row r="23" spans="2:13" ht="15" x14ac:dyDescent="0.25">
      <c r="D23" s="141"/>
      <c r="F23" s="153"/>
      <c r="H23" s="141"/>
      <c r="J23" s="141"/>
      <c r="L23" s="141"/>
      <c r="M23" s="153"/>
    </row>
    <row r="24" spans="2:13" s="6" customFormat="1" ht="13.5" customHeight="1" x14ac:dyDescent="0.3"/>
    <row r="25" spans="2:13" ht="15" x14ac:dyDescent="0.25">
      <c r="B25" s="10" t="s">
        <v>31</v>
      </c>
      <c r="C25" s="1" t="s">
        <v>197</v>
      </c>
      <c r="M25" s="153"/>
    </row>
    <row r="26" spans="2:13" s="161" customFormat="1" ht="11.25" x14ac:dyDescent="0.2">
      <c r="B26" s="160"/>
      <c r="C26" s="161" t="s">
        <v>87</v>
      </c>
    </row>
    <row r="27" spans="2:13" ht="15" x14ac:dyDescent="0.25">
      <c r="C27" s="1" t="s">
        <v>32</v>
      </c>
      <c r="M27" s="153"/>
    </row>
    <row r="28" spans="2:13" ht="15" x14ac:dyDescent="0.25">
      <c r="C28" s="1">
        <v>2012</v>
      </c>
      <c r="D28" s="141">
        <f>(E28+C28)/2</f>
        <v>2013</v>
      </c>
      <c r="E28" s="1">
        <v>2014</v>
      </c>
      <c r="F28" s="153">
        <f>(G28+E28)/2</f>
        <v>2015</v>
      </c>
      <c r="G28" s="1">
        <v>2016</v>
      </c>
      <c r="H28" s="141">
        <f>(I28+G28)/2</f>
        <v>2017</v>
      </c>
      <c r="I28" s="1">
        <v>2018</v>
      </c>
      <c r="J28" s="141">
        <f>(K28+I28)/2</f>
        <v>2019</v>
      </c>
      <c r="K28" s="1">
        <v>2020</v>
      </c>
      <c r="L28" s="141">
        <f>(M28+K28)/2</f>
        <v>2021</v>
      </c>
      <c r="M28" s="1">
        <v>2022</v>
      </c>
    </row>
    <row r="29" spans="2:13" ht="15" x14ac:dyDescent="0.25">
      <c r="B29" s="1" t="s">
        <v>33</v>
      </c>
      <c r="C29" s="1">
        <v>7.3</v>
      </c>
      <c r="D29" s="141">
        <f>(E29+C29)/2</f>
        <v>8.3000000000000007</v>
      </c>
      <c r="E29" s="1">
        <v>9.3000000000000007</v>
      </c>
      <c r="F29" s="153">
        <f>(G29+E29)/2</f>
        <v>11.2</v>
      </c>
      <c r="G29" s="1">
        <v>13.1</v>
      </c>
      <c r="H29" s="141">
        <f>(I29+G29)/2</f>
        <v>15</v>
      </c>
      <c r="I29" s="1">
        <v>16.899999999999999</v>
      </c>
      <c r="J29" s="141">
        <f>(K29+I29)/2</f>
        <v>18.799999999999997</v>
      </c>
      <c r="K29" s="1">
        <v>20.7</v>
      </c>
      <c r="L29" s="141">
        <f>(M29+K29)/2</f>
        <v>22.6</v>
      </c>
      <c r="M29" s="1">
        <v>24.5</v>
      </c>
    </row>
    <row r="31" spans="2:13" x14ac:dyDescent="0.2">
      <c r="B31" s="1" t="s">
        <v>108</v>
      </c>
    </row>
  </sheetData>
  <pageMargins left="0.7" right="0.7" top="0.78740157499999996" bottom="0.78740157499999996"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54"/>
  <sheetViews>
    <sheetView zoomScale="70" zoomScaleNormal="70" workbookViewId="0">
      <pane ySplit="1" topLeftCell="A8" activePane="bottomLeft" state="frozen"/>
      <selection pane="bottomLeft"/>
    </sheetView>
  </sheetViews>
  <sheetFormatPr baseColWidth="10" defaultRowHeight="14.25" x14ac:dyDescent="0.2"/>
  <cols>
    <col min="1" max="4" width="11.5546875" style="1"/>
    <col min="5" max="5" width="19.33203125" style="1" customWidth="1"/>
    <col min="6" max="6" width="20.77734375" style="1" customWidth="1"/>
    <col min="7" max="7" width="19.109375" style="1" customWidth="1"/>
    <col min="8" max="8" width="31.77734375" style="1" customWidth="1"/>
    <col min="9" max="9" width="14.88671875" style="1" customWidth="1"/>
    <col min="10" max="10" width="11.5546875" style="1"/>
    <col min="11" max="11" width="11.5546875" style="1" customWidth="1"/>
    <col min="12" max="16384" width="11.5546875" style="1"/>
  </cols>
  <sheetData>
    <row r="1" spans="2:10" s="5" customFormat="1" ht="15" x14ac:dyDescent="0.3">
      <c r="B1" s="5" t="s">
        <v>152</v>
      </c>
    </row>
    <row r="3" spans="2:10" ht="15" x14ac:dyDescent="0.25">
      <c r="F3" s="10"/>
      <c r="G3" s="10"/>
      <c r="H3" s="10" t="s">
        <v>147</v>
      </c>
      <c r="I3" s="10" t="s">
        <v>146</v>
      </c>
      <c r="J3" s="10" t="s">
        <v>82</v>
      </c>
    </row>
    <row r="5" spans="2:10" x14ac:dyDescent="0.2">
      <c r="F5" s="1" t="s">
        <v>88</v>
      </c>
      <c r="G5" s="1" t="s">
        <v>11</v>
      </c>
      <c r="H5" s="1" t="s">
        <v>10</v>
      </c>
      <c r="I5" s="1">
        <v>900</v>
      </c>
      <c r="J5" s="1" t="s">
        <v>83</v>
      </c>
    </row>
    <row r="6" spans="2:10" x14ac:dyDescent="0.2">
      <c r="H6" s="1" t="s">
        <v>8</v>
      </c>
      <c r="I6" s="2">
        <v>0.12</v>
      </c>
      <c r="J6" s="1" t="s">
        <v>89</v>
      </c>
    </row>
    <row r="7" spans="2:10" x14ac:dyDescent="0.2">
      <c r="H7" s="1" t="s">
        <v>9</v>
      </c>
      <c r="I7" s="1">
        <v>30</v>
      </c>
      <c r="J7" s="1" t="s">
        <v>90</v>
      </c>
    </row>
    <row r="8" spans="2:10" x14ac:dyDescent="0.2">
      <c r="H8" s="1" t="s">
        <v>24</v>
      </c>
      <c r="I8" s="1">
        <f>0.025*I5</f>
        <v>22.5</v>
      </c>
      <c r="J8" s="1" t="s">
        <v>195</v>
      </c>
    </row>
    <row r="9" spans="2:10" x14ac:dyDescent="0.2">
      <c r="G9" s="1" t="s">
        <v>12</v>
      </c>
      <c r="H9" s="1" t="s">
        <v>36</v>
      </c>
      <c r="I9" s="1">
        <v>0</v>
      </c>
      <c r="J9" s="1" t="s">
        <v>196</v>
      </c>
    </row>
    <row r="10" spans="2:10" x14ac:dyDescent="0.2">
      <c r="H10" s="1" t="s">
        <v>13</v>
      </c>
      <c r="I10" s="1">
        <v>24</v>
      </c>
    </row>
    <row r="11" spans="2:10" x14ac:dyDescent="0.2">
      <c r="H11" s="1" t="s">
        <v>15</v>
      </c>
      <c r="I11" s="1">
        <v>15</v>
      </c>
      <c r="J11" s="1" t="s">
        <v>84</v>
      </c>
    </row>
    <row r="12" spans="2:10" x14ac:dyDescent="0.2">
      <c r="G12" s="1" t="s">
        <v>14</v>
      </c>
      <c r="H12" s="1" t="s">
        <v>17</v>
      </c>
      <c r="I12" s="2">
        <v>0.6</v>
      </c>
      <c r="J12" s="1" t="s">
        <v>48</v>
      </c>
    </row>
    <row r="13" spans="2:10" x14ac:dyDescent="0.2">
      <c r="H13" s="1" t="s">
        <v>37</v>
      </c>
      <c r="I13" s="1">
        <v>0.20200000000000001</v>
      </c>
      <c r="J13" s="1" t="s">
        <v>47</v>
      </c>
    </row>
    <row r="15" spans="2:10" x14ac:dyDescent="0.2">
      <c r="G15" s="1" t="s">
        <v>53</v>
      </c>
      <c r="H15" s="1" t="s">
        <v>16</v>
      </c>
      <c r="I15" s="1">
        <v>1000</v>
      </c>
      <c r="J15" s="1" t="s">
        <v>54</v>
      </c>
    </row>
    <row r="17" spans="1:10" ht="15" x14ac:dyDescent="0.25">
      <c r="H17" s="11"/>
    </row>
    <row r="18" spans="1:10" x14ac:dyDescent="0.2">
      <c r="F18" s="1" t="s">
        <v>44</v>
      </c>
      <c r="G18" s="1" t="s">
        <v>34</v>
      </c>
      <c r="H18" s="1" t="s">
        <v>39</v>
      </c>
      <c r="I18" s="1">
        <v>3000</v>
      </c>
      <c r="J18" s="1" t="s">
        <v>49</v>
      </c>
    </row>
    <row r="19" spans="1:10" x14ac:dyDescent="0.2">
      <c r="G19" s="1" t="s">
        <v>38</v>
      </c>
      <c r="H19" s="1" t="s">
        <v>41</v>
      </c>
      <c r="I19" s="3">
        <f>-PMT(I6,I7,I5)</f>
        <v>111.72929179674888</v>
      </c>
      <c r="J19" s="1" t="s">
        <v>50</v>
      </c>
    </row>
    <row r="20" spans="1:10" x14ac:dyDescent="0.2">
      <c r="H20" s="1" t="s">
        <v>42</v>
      </c>
      <c r="I20" s="4">
        <f>I8+(I18/1000*I9+I18/1000*I10/I12)</f>
        <v>142.5</v>
      </c>
      <c r="J20" s="1" t="s">
        <v>52</v>
      </c>
    </row>
    <row r="21" spans="1:10" x14ac:dyDescent="0.2">
      <c r="H21" s="1" t="s">
        <v>43</v>
      </c>
      <c r="I21" s="4">
        <f>(I18/1000*I11*I13/I12)</f>
        <v>15.15</v>
      </c>
      <c r="J21" s="1" t="s">
        <v>51</v>
      </c>
    </row>
    <row r="22" spans="1:10" x14ac:dyDescent="0.2">
      <c r="A22" s="12"/>
    </row>
    <row r="23" spans="1:10" x14ac:dyDescent="0.2">
      <c r="F23" s="1" t="s">
        <v>35</v>
      </c>
      <c r="H23" s="1" t="s">
        <v>40</v>
      </c>
      <c r="I23" s="4">
        <f>(I19+I20+I21)/I18*100</f>
        <v>8.9793097265582968</v>
      </c>
      <c r="J23" s="1" t="s">
        <v>85</v>
      </c>
    </row>
    <row r="52" spans="1:1" x14ac:dyDescent="0.2">
      <c r="A52" s="1" t="s">
        <v>86</v>
      </c>
    </row>
    <row r="53" spans="1:1" x14ac:dyDescent="0.2">
      <c r="A53" s="1" t="s">
        <v>154</v>
      </c>
    </row>
    <row r="54" spans="1:1" x14ac:dyDescent="0.2">
      <c r="A54" s="162" t="s">
        <v>153</v>
      </c>
    </row>
  </sheetData>
  <hyperlinks>
    <hyperlink ref="A54" r:id="rId1"/>
  </hyperlinks>
  <pageMargins left="0.7" right="0.7" top="0.78740157499999996" bottom="0.78740157499999996" header="0.3" footer="0.3"/>
  <pageSetup paperSize="9" orientation="portrait"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31"/>
  <sheetViews>
    <sheetView zoomScale="85" zoomScaleNormal="85" workbookViewId="0"/>
  </sheetViews>
  <sheetFormatPr baseColWidth="10" defaultRowHeight="14.25" x14ac:dyDescent="0.2"/>
  <cols>
    <col min="1" max="16384" width="11.5546875" style="1"/>
  </cols>
  <sheetData>
    <row r="1" spans="1:2" s="5" customFormat="1" ht="24.75" customHeight="1" x14ac:dyDescent="0.3">
      <c r="B1" s="5" t="s">
        <v>160</v>
      </c>
    </row>
    <row r="2" spans="1:2" s="6" customFormat="1" ht="13.5" customHeight="1" x14ac:dyDescent="0.3">
      <c r="A2" s="13" t="s">
        <v>198</v>
      </c>
    </row>
    <row r="27" spans="1:1" ht="46.5" customHeight="1" x14ac:dyDescent="0.2"/>
    <row r="28" spans="1:1" x14ac:dyDescent="0.2">
      <c r="A28" s="12" t="s">
        <v>161</v>
      </c>
    </row>
    <row r="29" spans="1:1" x14ac:dyDescent="0.2">
      <c r="A29" s="12" t="s">
        <v>159</v>
      </c>
    </row>
    <row r="30" spans="1:1" x14ac:dyDescent="0.2">
      <c r="A30" s="12"/>
    </row>
    <row r="31" spans="1:1" s="6" customFormat="1" ht="13.5" customHeight="1" x14ac:dyDescent="0.3">
      <c r="A31" s="13" t="s">
        <v>199</v>
      </c>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Titel</vt:lpstr>
      <vt:lpstr>Einführung</vt:lpstr>
      <vt:lpstr>Stromerzeugungskosten_Vergleich</vt:lpstr>
      <vt:lpstr>Sensitivitätsbetrachtung</vt:lpstr>
      <vt:lpstr>Parameter fossile KW</vt:lpstr>
      <vt:lpstr>Parameter Wind&amp;Solar</vt:lpstr>
      <vt:lpstr>Annahmen Brennstoff&amp;CO2</vt:lpstr>
      <vt:lpstr>LCOE-Formel</vt:lpstr>
      <vt:lpstr>Hintergrund_Auslastung fossile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dc:creator>
  <cp:lastModifiedBy>Nikola Bock</cp:lastModifiedBy>
  <dcterms:created xsi:type="dcterms:W3CDTF">2013-09-02T15:17:51Z</dcterms:created>
  <dcterms:modified xsi:type="dcterms:W3CDTF">2013-10-10T15:33:59Z</dcterms:modified>
</cp:coreProperties>
</file>